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C519DC08-E7E9-4A1F-B1A8-45E6FFF4FB99}" xr6:coauthVersionLast="47" xr6:coauthVersionMax="47" xr10:uidLastSave="{00000000-0000-0000-0000-000000000000}"/>
  <bookViews>
    <workbookView xWindow="-120" yWindow="-16320" windowWidth="29040" windowHeight="15720" tabRatio="695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'5.三セク決算（R4-5年度）'!$A$1:$F$46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9" l="1"/>
  <c r="J27" i="9" s="1"/>
  <c r="J16" i="9"/>
  <c r="J15" i="9"/>
  <c r="J14" i="9"/>
  <c r="K24" i="6"/>
  <c r="K27" i="6" s="1"/>
  <c r="J24" i="6"/>
  <c r="J27" i="6" s="1"/>
  <c r="K16" i="6"/>
  <c r="J16" i="6"/>
  <c r="K15" i="6"/>
  <c r="J15" i="6"/>
  <c r="K14" i="6"/>
  <c r="J14" i="6"/>
  <c r="I39" i="2" l="1"/>
  <c r="F34" i="10" l="1"/>
  <c r="F41" i="10" s="1"/>
  <c r="F44" i="10" s="1"/>
  <c r="F31" i="10"/>
  <c r="E31" i="10"/>
  <c r="E34" i="10" s="1"/>
  <c r="E41" i="10" l="1"/>
  <c r="E44" i="10" s="1"/>
  <c r="E37" i="10"/>
  <c r="E42" i="10" s="1"/>
  <c r="F37" i="10"/>
  <c r="F42" i="10" s="1"/>
  <c r="I34" i="10" l="1"/>
  <c r="I41" i="10" s="1"/>
  <c r="I44" i="10" s="1"/>
  <c r="N31" i="10"/>
  <c r="N34" i="10" s="1"/>
  <c r="M31" i="10"/>
  <c r="M34" i="10" s="1"/>
  <c r="L31" i="10"/>
  <c r="L34" i="10" s="1"/>
  <c r="K31" i="10"/>
  <c r="K34" i="10" s="1"/>
  <c r="J31" i="10"/>
  <c r="J34" i="10" s="1"/>
  <c r="I31" i="10"/>
  <c r="H31" i="10"/>
  <c r="H34" i="10" s="1"/>
  <c r="H37" i="10" s="1"/>
  <c r="H42" i="10" s="1"/>
  <c r="G31" i="10"/>
  <c r="G34" i="10" s="1"/>
  <c r="J41" i="10" l="1"/>
  <c r="J44" i="10" s="1"/>
  <c r="J37" i="10"/>
  <c r="J42" i="10" s="1"/>
  <c r="L37" i="10"/>
  <c r="L42" i="10" s="1"/>
  <c r="L41" i="10"/>
  <c r="L44" i="10" s="1"/>
  <c r="M41" i="10"/>
  <c r="M44" i="10" s="1"/>
  <c r="M37" i="10"/>
  <c r="M42" i="10" s="1"/>
  <c r="N37" i="10"/>
  <c r="N42" i="10" s="1"/>
  <c r="N41" i="10"/>
  <c r="N44" i="10" s="1"/>
  <c r="K37" i="10"/>
  <c r="K42" i="10" s="1"/>
  <c r="K41" i="10"/>
  <c r="K44" i="10" s="1"/>
  <c r="G41" i="10"/>
  <c r="G44" i="10" s="1"/>
  <c r="G37" i="10"/>
  <c r="G42" i="10" s="1"/>
  <c r="I37" i="10"/>
  <c r="I42" i="10" s="1"/>
  <c r="H41" i="10"/>
  <c r="H44" i="10" s="1"/>
  <c r="G27" i="9" l="1"/>
  <c r="K24" i="9"/>
  <c r="K27" i="9" s="1"/>
  <c r="I24" i="9"/>
  <c r="I27" i="9" s="1"/>
  <c r="G24" i="9"/>
  <c r="H21" i="9"/>
  <c r="H24" i="9" s="1"/>
  <c r="H27" i="9" s="1"/>
  <c r="F21" i="9"/>
  <c r="F24" i="9" s="1"/>
  <c r="F27" i="9" s="1"/>
  <c r="K16" i="9"/>
  <c r="I16" i="9"/>
  <c r="H16" i="9"/>
  <c r="G16" i="9"/>
  <c r="F16" i="9"/>
  <c r="K15" i="9"/>
  <c r="I15" i="9"/>
  <c r="H15" i="9"/>
  <c r="G15" i="9"/>
  <c r="F15" i="9"/>
  <c r="K14" i="9"/>
  <c r="I14" i="9"/>
  <c r="G14" i="9"/>
  <c r="F14" i="9"/>
  <c r="H12" i="9"/>
  <c r="H9" i="9"/>
  <c r="H14" i="9" s="1"/>
  <c r="M44" i="9" l="1"/>
  <c r="L44" i="9"/>
  <c r="M39" i="9"/>
  <c r="L39" i="9"/>
  <c r="L45" i="9" s="1"/>
  <c r="M45" i="9" l="1"/>
  <c r="K44" i="9"/>
  <c r="J44" i="9"/>
  <c r="K39" i="9"/>
  <c r="K45" i="9" s="1"/>
  <c r="J39" i="9"/>
  <c r="J45" i="9" s="1"/>
  <c r="H44" i="9" l="1"/>
  <c r="H43" i="9"/>
  <c r="H42" i="9"/>
  <c r="H38" i="9"/>
  <c r="H37" i="9"/>
  <c r="H36" i="9"/>
  <c r="H35" i="9"/>
  <c r="H34" i="9"/>
  <c r="H33" i="9"/>
  <c r="H32" i="9"/>
  <c r="I48" i="9"/>
  <c r="I47" i="9"/>
  <c r="I46" i="9"/>
  <c r="G44" i="9"/>
  <c r="F44" i="9"/>
  <c r="I43" i="9"/>
  <c r="I42" i="9"/>
  <c r="I40" i="9"/>
  <c r="I44" i="9" s="1"/>
  <c r="G39" i="9"/>
  <c r="G45" i="9" s="1"/>
  <c r="F39" i="9"/>
  <c r="F45" i="9" s="1"/>
  <c r="I38" i="9"/>
  <c r="I37" i="9"/>
  <c r="I36" i="9"/>
  <c r="I35" i="9"/>
  <c r="I34" i="9"/>
  <c r="I33" i="9"/>
  <c r="I32" i="9"/>
  <c r="I39" i="9" l="1"/>
  <c r="I45" i="9" s="1"/>
  <c r="H39" i="9"/>
  <c r="H45" i="9" s="1"/>
  <c r="H43" i="6" l="1"/>
  <c r="H42" i="6"/>
  <c r="H44" i="6" s="1"/>
  <c r="H38" i="6"/>
  <c r="H37" i="6"/>
  <c r="H36" i="6"/>
  <c r="H35" i="6"/>
  <c r="H34" i="6"/>
  <c r="H33" i="6"/>
  <c r="H32" i="6"/>
  <c r="H39" i="6" s="1"/>
  <c r="H45" i="6" l="1"/>
  <c r="H34" i="7"/>
  <c r="H27" i="7"/>
  <c r="H23" i="7"/>
  <c r="H40" i="7" s="1"/>
  <c r="H22" i="7"/>
  <c r="F40" i="7"/>
  <c r="G40" i="7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F22" i="7"/>
  <c r="G21" i="7" s="1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G36" i="7" l="1"/>
  <c r="G29" i="7"/>
  <c r="G28" i="7"/>
  <c r="G33" i="7"/>
  <c r="G24" i="7"/>
  <c r="G25" i="7"/>
  <c r="I40" i="7"/>
  <c r="G32" i="7"/>
  <c r="G37" i="7"/>
  <c r="G10" i="7"/>
  <c r="G19" i="7"/>
  <c r="G26" i="7"/>
  <c r="G30" i="7"/>
  <c r="G34" i="7"/>
  <c r="G38" i="7"/>
  <c r="I22" i="7"/>
  <c r="G14" i="7"/>
  <c r="G18" i="7"/>
  <c r="G11" i="7"/>
  <c r="G15" i="7"/>
  <c r="G12" i="7"/>
  <c r="G16" i="7"/>
  <c r="G20" i="7"/>
  <c r="G23" i="7"/>
  <c r="G27" i="7"/>
  <c r="G31" i="7"/>
  <c r="G35" i="7"/>
  <c r="G39" i="7"/>
  <c r="G22" i="7"/>
  <c r="G9" i="7"/>
  <c r="G13" i="7"/>
  <c r="G17" i="7"/>
  <c r="H22" i="8" l="1"/>
  <c r="G22" i="8"/>
  <c r="F22" i="8"/>
  <c r="E22" i="8"/>
  <c r="H20" i="8"/>
  <c r="G20" i="8"/>
  <c r="F20" i="8"/>
  <c r="E20" i="8"/>
  <c r="H19" i="8"/>
  <c r="H23" i="8" s="1"/>
  <c r="G19" i="8"/>
  <c r="G23" i="8" s="1"/>
  <c r="F19" i="8"/>
  <c r="F23" i="8" s="1"/>
  <c r="E19" i="8"/>
  <c r="E23" i="8" s="1"/>
  <c r="E21" i="8" l="1"/>
  <c r="F21" i="8"/>
  <c r="G21" i="8"/>
  <c r="H21" i="8"/>
  <c r="K44" i="6" l="1"/>
  <c r="J44" i="6"/>
  <c r="K39" i="6"/>
  <c r="J39" i="6"/>
  <c r="J45" i="6" s="1"/>
  <c r="K45" i="6" l="1"/>
  <c r="I46" i="6"/>
  <c r="I43" i="6"/>
  <c r="I42" i="6"/>
  <c r="I44" i="6" s="1"/>
  <c r="I38" i="6"/>
  <c r="I37" i="6"/>
  <c r="I36" i="6"/>
  <c r="I35" i="6"/>
  <c r="I34" i="6"/>
  <c r="I33" i="6"/>
  <c r="I32" i="6"/>
  <c r="I39" i="6" s="1"/>
  <c r="I45" i="6" s="1"/>
  <c r="G44" i="6" l="1"/>
  <c r="F44" i="6"/>
  <c r="G39" i="6"/>
  <c r="F39" i="6"/>
  <c r="F45" i="6" s="1"/>
  <c r="G45" i="6" l="1"/>
  <c r="I24" i="6"/>
  <c r="I27" i="6" s="1"/>
  <c r="H24" i="6"/>
  <c r="H27" i="6" s="1"/>
  <c r="G24" i="6"/>
  <c r="G27" i="6" s="1"/>
  <c r="F24" i="6"/>
  <c r="F27" i="6" s="1"/>
  <c r="I16" i="6"/>
  <c r="H16" i="6"/>
  <c r="G16" i="6"/>
  <c r="F16" i="6"/>
  <c r="I15" i="6"/>
  <c r="H15" i="6"/>
  <c r="G15" i="6"/>
  <c r="F15" i="6"/>
  <c r="I14" i="6"/>
  <c r="H14" i="6"/>
  <c r="G14" i="6"/>
  <c r="F14" i="6"/>
  <c r="H35" i="2" l="1"/>
  <c r="H34" i="2" s="1"/>
  <c r="H27" i="2"/>
  <c r="H23" i="2"/>
  <c r="H22" i="2"/>
  <c r="H40" i="2" l="1"/>
  <c r="I22" i="8"/>
  <c r="I20" i="8"/>
  <c r="I16" i="2"/>
  <c r="F40" i="2"/>
  <c r="F22" i="2"/>
  <c r="G20" i="2" s="1"/>
  <c r="I36" i="2"/>
  <c r="O44" i="9"/>
  <c r="N44" i="9"/>
  <c r="O39" i="9"/>
  <c r="N39" i="9"/>
  <c r="O24" i="9"/>
  <c r="O27" i="9" s="1"/>
  <c r="N24" i="9"/>
  <c r="N27" i="9" s="1"/>
  <c r="M24" i="9"/>
  <c r="M27" i="9" s="1"/>
  <c r="L24" i="9"/>
  <c r="L27" i="9" s="1"/>
  <c r="O16" i="9"/>
  <c r="N16" i="9"/>
  <c r="M16" i="9"/>
  <c r="L16" i="9"/>
  <c r="O15" i="9"/>
  <c r="N15" i="9"/>
  <c r="M15" i="9"/>
  <c r="L15" i="9"/>
  <c r="O14" i="9"/>
  <c r="N14" i="9"/>
  <c r="M14" i="9"/>
  <c r="L14" i="9"/>
  <c r="I19" i="8"/>
  <c r="O44" i="6"/>
  <c r="N44" i="6"/>
  <c r="M44" i="6"/>
  <c r="L44" i="6"/>
  <c r="O39" i="6"/>
  <c r="O45" i="6" s="1"/>
  <c r="N39" i="6"/>
  <c r="M39" i="6"/>
  <c r="L39" i="6"/>
  <c r="O24" i="6"/>
  <c r="O27" i="6" s="1"/>
  <c r="N24" i="6"/>
  <c r="N27" i="6" s="1"/>
  <c r="M24" i="6"/>
  <c r="M27" i="6" s="1"/>
  <c r="L24" i="6"/>
  <c r="L27" i="6" s="1"/>
  <c r="O16" i="6"/>
  <c r="N16" i="6"/>
  <c r="M16" i="6"/>
  <c r="L16" i="6"/>
  <c r="O15" i="6"/>
  <c r="N15" i="6"/>
  <c r="M15" i="6"/>
  <c r="L15" i="6"/>
  <c r="O14" i="6"/>
  <c r="N14" i="6"/>
  <c r="M14" i="6"/>
  <c r="L14" i="6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G38" i="2" l="1"/>
  <c r="G39" i="2"/>
  <c r="L45" i="6"/>
  <c r="G31" i="2"/>
  <c r="G34" i="2"/>
  <c r="O45" i="9"/>
  <c r="I23" i="8"/>
  <c r="I21" i="8"/>
  <c r="G40" i="2"/>
  <c r="G21" i="2"/>
  <c r="N45" i="6"/>
  <c r="G13" i="2"/>
  <c r="N45" i="9"/>
  <c r="G26" i="2"/>
  <c r="G9" i="2"/>
  <c r="I22" i="2"/>
  <c r="G22" i="2"/>
  <c r="G10" i="2"/>
  <c r="G16" i="2"/>
  <c r="G14" i="2"/>
  <c r="M45" i="6"/>
  <c r="G19" i="2"/>
  <c r="G29" i="2"/>
  <c r="G30" i="2"/>
  <c r="I40" i="2"/>
  <c r="G17" i="2"/>
  <c r="G24" i="2"/>
  <c r="G35" i="2"/>
  <c r="G37" i="2"/>
  <c r="G28" i="2"/>
  <c r="G15" i="2"/>
  <c r="G32" i="2"/>
  <c r="G27" i="2"/>
  <c r="G12" i="2"/>
  <c r="G18" i="2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<sst xmlns="http://schemas.openxmlformats.org/spreadsheetml/2006/main" count="432" uniqueCount="257">
  <si>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</si>
  <si>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</si>
  <si>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</si>
  <si>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</si>
  <si>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</si>
  <si>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</si>
  <si>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</si>
  <si>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</si>
  <si>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</si>
  <si>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</si>
  <si>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</si>
  <si>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</si>
  <si>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</si>
  <si>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</si>
  <si>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</si>
  <si>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</si>
  <si>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</si>
  <si>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</si>
  <si>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</si>
  <si>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</si>
  <si>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</si>
  <si>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</si>
  <si>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</si>
  <si>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</si>
  <si>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</si>
  <si>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</si>
  <si>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</si>
  <si>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</si>
  <si>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</si>
  <si>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</si>
  <si>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</si>
  <si>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</si>
  <si>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</si>
  <si>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</si>
  <si>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</si>
  <si>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</si>
  <si>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</si>
  <si>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</si>
  <si>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</si>
  <si>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</si>
  <si>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</si>
  <si>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</si>
  <si>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</si>
  <si>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</si>
  <si>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</si>
  <si>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</si>
  <si>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</si>
  <si>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</si>
  <si>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</si>
  <si>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</si>
  <si>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</si>
  <si>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</si>
  <si>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</si>
  <si>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</si>
  <si>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</si>
  <si>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</si>
  <si>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</si>
  <si>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</si>
  <si>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</si>
  <si>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</si>
  <si>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</si>
  <si>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</si>
  <si>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</si>
  <si>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</si>
  <si>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</si>
  <si>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</si>
  <si>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</si>
  <si>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</si>
  <si>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</si>
  <si>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</si>
  <si>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</si>
  <si>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</si>
  <si>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</si>
  <si>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</si>
  <si>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</si>
  <si>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</si>
  <si>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</si>
  <si>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</si>
  <si>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</si>
  <si>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</si>
  <si>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</si>
  <si>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</si>
  <si>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</si>
  <si>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</si>
  <si>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</si>
  <si>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</si>
  <si>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</si>
  <si>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</si>
  <si>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</si>
  <si>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</si>
  <si>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</si>
  <si>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</si>
  <si>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</si>
  <si>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</si>
  <si>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</si>
  <si>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</si>
  <si>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</si>
  <si>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</si>
  <si>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</si>
  <si>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</si>
  <si>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</si>
  <si>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</si>
  <si>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</si>
  <si>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</si>
  <si>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</si>
  <si>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</si>
  <si>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</si>
  <si>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</si>
  <si>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</si>
  <si>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</si>
  <si>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</si>
  <si>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</si>
  <si>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</si>
  <si>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</si>
  <si>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</si>
  <si>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</si>
  <si>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</si>
  <si>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</si>
  <si>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</si>
  <si>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</si>
  <si>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</si>
  <si>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</si>
  <si>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</si>
  <si>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</si>
  <si>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</si>
  <si>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</si>
  <si>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</si>
  <si>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</si>
  <si>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</si>
  <si>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</si>
  <si>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</si>
  <si>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</si>
  <si>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</si>
  <si>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</si>
  <si>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</si>
  <si>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</si>
  <si>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</si>
  <si>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</si>
  <si>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</si>
  <si>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</si>
  <si>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</si>
  <si>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</si>
  <si>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</si>
  <si>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</si>
  <si>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</si>
  <si>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</si>
  <si>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</si>
  <si>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</si>
  <si>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</si>
  <si>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</si>
  <si>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</si>
  <si>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</si>
  <si>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</si>
  <si>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</si>
  <si>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</si>
  <si>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</si>
  <si>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</si>
  <si>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</si>
  <si>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</si>
  <si>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</si>
  <si>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</si>
  <si>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</si>
  <si>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</si>
  <si>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</si>
  <si>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</si>
  <si>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</si>
  <si>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</si>
  <si>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</si>
  <si>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</si>
  <si>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</si>
  <si>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</si>
  <si>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</si>
  <si>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</si>
  <si>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</si>
  <si>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</si>
  <si>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</si>
  <si>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</si>
  <si>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</si>
  <si>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</si>
  <si>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</si>
  <si>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</si>
  <si>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</si>
  <si>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</si>
  <si>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</si>
  <si>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</si>
  <si>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</si>
  <si>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</si>
  <si>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</si>
  <si>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</si>
  <si>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</si>
  <si>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</si>
  <si>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</si>
  <si>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</si>
  <si>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</si>
  <si>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</si>
  <si>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</si>
  <si>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</si>
  <si>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</si>
  <si>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</si>
  <si>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</si>
  <si>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</si>
  <si>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</si>
  <si>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</si>
  <si>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</si>
  <si>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</si>
  <si>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</si>
  <si>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</si>
  <si>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</si>
  <si>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</si>
  <si>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</si>
  <si>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</si>
  <si>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</si>
  <si>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</si>
  <si>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</si>
  <si>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</si>
  <si>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</si>
  <si>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</si>
  <si>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</si>
  <si>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</si>
  <si>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</si>
  <si>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</si>
  <si>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</si>
  <si>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</si>
  <si>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</si>
  <si>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</si>
  <si>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</si>
  <si>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</si>
  <si>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</si>
  <si>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</si>
  <si>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</si>
  <si>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</si>
  <si>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</si>
  <si>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</si>
  <si>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</si>
  <si>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</si>
  <si>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</si>
  <si>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</si>
  <si>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</si>
  <si>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</si>
  <si>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</si>
  <si>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</si>
  <si>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</si>
  <si>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</si>
  <si>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水道事業</t>
    <rPh sb="0" eb="2">
      <t>スイドウ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</si>
  <si>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</si>
  <si>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</si>
  <si>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と畜事業</t>
    <rPh sb="1" eb="2">
      <t>チク</t>
    </rPh>
    <rPh sb="2" eb="4">
      <t>ジギョウ</t>
    </rPh>
    <phoneticPr fontId="7"/>
  </si>
  <si>
    <t>市場事業</t>
    <rPh sb="0" eb="2">
      <t>シジョウ</t>
    </rPh>
    <rPh sb="2" eb="4">
      <t>ジギョウ</t>
    </rPh>
    <phoneticPr fontId="7"/>
  </si>
  <si>
    <t>駐車場事業</t>
    <rPh sb="0" eb="3">
      <t>チュウシャジョウ</t>
    </rPh>
    <rPh sb="3" eb="5">
      <t>ジギョウ</t>
    </rPh>
    <phoneticPr fontId="7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</si>
  <si>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7"/>
  </si>
  <si>
    <t>-</t>
    <phoneticPr fontId="7"/>
  </si>
  <si>
    <t>(令和５年度決算額）</t>
    <rPh sb="4" eb="6">
      <t>ネンド</t>
    </rPh>
    <phoneticPr fontId="7"/>
  </si>
  <si>
    <t>令和５年度</t>
    <rPh sb="3" eb="5">
      <t>ネンド</t>
    </rPh>
    <phoneticPr fontId="7"/>
  </si>
  <si>
    <t>令和４年度</t>
    <phoneticPr fontId="7"/>
  </si>
  <si>
    <t>なゆた浜北</t>
    <rPh sb="3" eb="5">
      <t>ハマキタ</t>
    </rPh>
    <phoneticPr fontId="7"/>
  </si>
  <si>
    <t>浜松市</t>
    <rPh sb="0" eb="3">
      <t>ハママツシ</t>
    </rPh>
    <phoneticPr fontId="7"/>
  </si>
  <si>
    <t>浜松市</t>
    <rPh sb="0" eb="3">
      <t>ハママツシ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</si>
</sst>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19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22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18" fillId="0" borderId="8" xfId="1" applyNumberFormat="1" applyFont="1" applyFill="1" applyBorder="1" applyAlignment="1">
      <alignment vertical="center"/>
    </xf>
    <xf numFmtId="177" fontId="18" fillId="0" borderId="8" xfId="0" quotePrefix="1" applyNumberFormat="1" applyFont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0" fillId="0" borderId="8" xfId="1" quotePrefix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1" applyNumberFormat="1" applyFill="1" applyBorder="1" applyAlignment="1">
      <alignment horizontal="center" vertical="center"/>
    </xf>
    <xf numFmtId="177" fontId="0" fillId="0" borderId="8" xfId="1" applyNumberFormat="1" applyFont="1" applyFill="1" applyBorder="1" applyAlignment="1">
      <alignment horizontal="center" vertical="center"/>
    </xf>
    <xf numFmtId="177" fontId="0" fillId="0" borderId="8" xfId="1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2" fillId="0" borderId="8" xfId="1" applyNumberFormat="1" applyFill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6" fontId="0" fillId="0" borderId="12" xfId="0" applyNumberForma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J9" sqref="J9:J39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8" t="s">
        <v>0</v>
      </c>
      <c r="B1" s="98"/>
      <c r="C1" s="98"/>
      <c r="D1" s="98"/>
      <c r="E1" s="20" t="s">
        <v>255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100" t="s">
        <v>104</v>
      </c>
      <c r="H6" s="101"/>
      <c r="I6" s="101"/>
    </row>
    <row r="7" spans="1:9" ht="27" customHeight="1">
      <c r="A7" s="8"/>
      <c r="B7" s="4"/>
      <c r="C7" s="4"/>
      <c r="D7" s="4"/>
      <c r="E7" s="59"/>
      <c r="F7" s="51" t="s">
        <v>234</v>
      </c>
      <c r="G7" s="51"/>
      <c r="H7" s="51" t="s">
        <v>231</v>
      </c>
      <c r="I7" s="52" t="s">
        <v>20</v>
      </c>
    </row>
    <row r="8" spans="1:9" ht="17.149999999999999" customHeight="1">
      <c r="A8" s="5"/>
      <c r="B8" s="6"/>
      <c r="C8" s="6"/>
      <c r="D8" s="6"/>
      <c r="E8" s="60"/>
      <c r="F8" s="53" t="s">
        <v>101</v>
      </c>
      <c r="G8" s="53" t="s">
        <v>1</v>
      </c>
      <c r="H8" s="53" t="s">
        <v>228</v>
      </c>
      <c r="I8" s="54"/>
    </row>
    <row r="9" spans="1:9" ht="18" customHeight="1">
      <c r="A9" s="99" t="s">
        <v>79</v>
      </c>
      <c r="B9" s="99" t="s">
        <v>80</v>
      </c>
      <c r="C9" s="61" t="s">
        <v>2</v>
      </c>
      <c r="D9" s="55"/>
      <c r="E9" s="55"/>
      <c r="F9" s="56">
        <v>156500</v>
      </c>
      <c r="G9" s="57">
        <f t="shared" ref="G9:G22" si="0">F9/$F$22*100</f>
        <v>37.589109006014262</v>
      </c>
      <c r="H9" s="56">
        <v>147200</v>
      </c>
      <c r="I9" s="57">
        <f t="shared" ref="I9:I21" si="1">(F9/H9-1)*100</f>
        <v>6.3179347826086918</v>
      </c>
    </row>
    <row r="10" spans="1:9" ht="18" customHeight="1">
      <c r="A10" s="99"/>
      <c r="B10" s="99"/>
      <c r="C10" s="63"/>
      <c r="D10" s="61" t="s">
        <v>21</v>
      </c>
      <c r="E10" s="55"/>
      <c r="F10" s="97">
        <v>78149</v>
      </c>
      <c r="G10" s="57">
        <f t="shared" si="0"/>
        <v>18.770295717003247</v>
      </c>
      <c r="H10" s="56">
        <v>71077</v>
      </c>
      <c r="I10" s="57">
        <f t="shared" si="1"/>
        <v>9.9497727816311823</v>
      </c>
    </row>
    <row r="11" spans="1:9" ht="18" customHeight="1">
      <c r="A11" s="99"/>
      <c r="B11" s="99"/>
      <c r="C11" s="50"/>
      <c r="D11" s="50"/>
      <c r="E11" s="30" t="s">
        <v>22</v>
      </c>
      <c r="F11" s="97">
        <v>67312</v>
      </c>
      <c r="G11" s="57">
        <f t="shared" si="0"/>
        <v>16.167400034586784</v>
      </c>
      <c r="H11" s="56">
        <v>60462.5</v>
      </c>
      <c r="I11" s="57">
        <f t="shared" si="1"/>
        <v>11.328509406657016</v>
      </c>
    </row>
    <row r="12" spans="1:9" ht="18" customHeight="1">
      <c r="A12" s="99"/>
      <c r="B12" s="99"/>
      <c r="C12" s="50"/>
      <c r="D12" s="29"/>
      <c r="E12" s="30" t="s">
        <v>23</v>
      </c>
      <c r="F12" s="97">
        <v>6808</v>
      </c>
      <c r="G12" s="57">
        <f>F12/$F$22*100</f>
        <v>1.6351862882616297</v>
      </c>
      <c r="H12" s="56">
        <v>6420</v>
      </c>
      <c r="I12" s="57">
        <f t="shared" si="1"/>
        <v>6.0436137071651075</v>
      </c>
    </row>
    <row r="13" spans="1:9" ht="18" customHeight="1">
      <c r="A13" s="99"/>
      <c r="B13" s="99"/>
      <c r="C13" s="62"/>
      <c r="D13" s="55" t="s">
        <v>24</v>
      </c>
      <c r="E13" s="55"/>
      <c r="F13" s="97">
        <v>57401</v>
      </c>
      <c r="G13" s="57">
        <f t="shared" si="0"/>
        <v>13.786916588205909</v>
      </c>
      <c r="H13" s="56">
        <v>55320</v>
      </c>
      <c r="I13" s="57">
        <f t="shared" si="1"/>
        <v>3.7617498192335397</v>
      </c>
    </row>
    <row r="14" spans="1:9" ht="18" customHeight="1">
      <c r="A14" s="99"/>
      <c r="B14" s="99"/>
      <c r="C14" s="55" t="s">
        <v>3</v>
      </c>
      <c r="D14" s="55"/>
      <c r="E14" s="55"/>
      <c r="F14" s="97">
        <v>3726</v>
      </c>
      <c r="G14" s="57">
        <f t="shared" si="0"/>
        <v>0.89493303614318931</v>
      </c>
      <c r="H14" s="56">
        <v>3765</v>
      </c>
      <c r="I14" s="57">
        <f t="shared" si="1"/>
        <v>-1.0358565737051739</v>
      </c>
    </row>
    <row r="15" spans="1:9" ht="18" customHeight="1">
      <c r="A15" s="99"/>
      <c r="B15" s="99"/>
      <c r="C15" s="55" t="s">
        <v>4</v>
      </c>
      <c r="D15" s="55"/>
      <c r="E15" s="55"/>
      <c r="F15" s="56">
        <v>39500</v>
      </c>
      <c r="G15" s="57">
        <f t="shared" si="0"/>
        <v>9.4873470015179766</v>
      </c>
      <c r="H15" s="56">
        <v>34500</v>
      </c>
      <c r="I15" s="57">
        <f t="shared" si="1"/>
        <v>14.492753623188403</v>
      </c>
    </row>
    <row r="16" spans="1:9" ht="18" customHeight="1">
      <c r="A16" s="99"/>
      <c r="B16" s="99"/>
      <c r="C16" s="55" t="s">
        <v>25</v>
      </c>
      <c r="D16" s="55"/>
      <c r="E16" s="55"/>
      <c r="F16" s="56">
        <v>4587</v>
      </c>
      <c r="G16" s="57">
        <f t="shared" si="0"/>
        <v>1.1017331821762772</v>
      </c>
      <c r="H16" s="56">
        <v>4612.8999999999996</v>
      </c>
      <c r="I16" s="57">
        <f>(F16/H16-1)*100</f>
        <v>-0.56146892410413596</v>
      </c>
    </row>
    <row r="17" spans="1:9" ht="18" customHeight="1">
      <c r="A17" s="99"/>
      <c r="B17" s="99"/>
      <c r="C17" s="55" t="s">
        <v>5</v>
      </c>
      <c r="D17" s="55"/>
      <c r="E17" s="55"/>
      <c r="F17" s="56">
        <v>82876</v>
      </c>
      <c r="G17" s="57">
        <f t="shared" si="0"/>
        <v>19.905654939184906</v>
      </c>
      <c r="H17" s="56">
        <v>76402.5</v>
      </c>
      <c r="I17" s="57">
        <f t="shared" si="1"/>
        <v>8.4728902850037535</v>
      </c>
    </row>
    <row r="18" spans="1:9" ht="18" customHeight="1">
      <c r="A18" s="99"/>
      <c r="B18" s="99"/>
      <c r="C18" s="55" t="s">
        <v>26</v>
      </c>
      <c r="D18" s="55"/>
      <c r="E18" s="55"/>
      <c r="F18" s="56">
        <v>23373</v>
      </c>
      <c r="G18" s="57">
        <f t="shared" si="0"/>
        <v>5.6138673788982185</v>
      </c>
      <c r="H18" s="56">
        <v>22210.400000000001</v>
      </c>
      <c r="I18" s="57">
        <f t="shared" si="1"/>
        <v>5.2344847458847932</v>
      </c>
    </row>
    <row r="19" spans="1:9" ht="18" customHeight="1">
      <c r="A19" s="99"/>
      <c r="B19" s="99"/>
      <c r="C19" s="55" t="s">
        <v>27</v>
      </c>
      <c r="D19" s="55"/>
      <c r="E19" s="55"/>
      <c r="F19" s="56">
        <v>708</v>
      </c>
      <c r="G19" s="57">
        <f t="shared" si="0"/>
        <v>0.17005168802720827</v>
      </c>
      <c r="H19" s="56">
        <v>1396.7</v>
      </c>
      <c r="I19" s="57">
        <f t="shared" si="1"/>
        <v>-49.309085702011892</v>
      </c>
    </row>
    <row r="20" spans="1:9" ht="18" customHeight="1">
      <c r="A20" s="99"/>
      <c r="B20" s="99"/>
      <c r="C20" s="55" t="s">
        <v>6</v>
      </c>
      <c r="D20" s="55"/>
      <c r="E20" s="55"/>
      <c r="F20" s="56">
        <v>37401</v>
      </c>
      <c r="G20" s="57">
        <f t="shared" si="0"/>
        <v>8.9831965874373108</v>
      </c>
      <c r="H20" s="56">
        <v>31944.2</v>
      </c>
      <c r="I20" s="57">
        <f t="shared" si="1"/>
        <v>17.082287238371908</v>
      </c>
    </row>
    <row r="21" spans="1:9" ht="18" customHeight="1">
      <c r="A21" s="99"/>
      <c r="B21" s="99"/>
      <c r="C21" s="55" t="s">
        <v>7</v>
      </c>
      <c r="D21" s="55"/>
      <c r="E21" s="55"/>
      <c r="F21" s="56">
        <v>67673</v>
      </c>
      <c r="G21" s="57">
        <f t="shared" si="0"/>
        <v>16.254107180600659</v>
      </c>
      <c r="H21" s="56">
        <v>74581</v>
      </c>
      <c r="I21" s="57">
        <f t="shared" si="1"/>
        <v>-9.2624126788324102</v>
      </c>
    </row>
    <row r="22" spans="1:9" ht="18" customHeight="1">
      <c r="A22" s="99"/>
      <c r="B22" s="99"/>
      <c r="C22" s="55" t="s">
        <v>8</v>
      </c>
      <c r="D22" s="55"/>
      <c r="E22" s="55"/>
      <c r="F22" s="56">
        <f>SUM(F9,F14:F21)</f>
        <v>416344</v>
      </c>
      <c r="G22" s="57">
        <f t="shared" si="0"/>
        <v>100</v>
      </c>
      <c r="H22" s="56">
        <f>SUM(H9,H14:H21)</f>
        <v>396612.70000000007</v>
      </c>
      <c r="I22" s="57">
        <f t="shared" ref="I22:I40" si="2">(F22/H22-1)*100</f>
        <v>4.9749541555275334</v>
      </c>
    </row>
    <row r="23" spans="1:9" ht="18" customHeight="1">
      <c r="A23" s="99"/>
      <c r="B23" s="99" t="s">
        <v>81</v>
      </c>
      <c r="C23" s="64" t="s">
        <v>9</v>
      </c>
      <c r="D23" s="30"/>
      <c r="E23" s="30"/>
      <c r="F23" s="56">
        <v>216723</v>
      </c>
      <c r="G23" s="57">
        <f t="shared" ref="G23:G37" si="3">F23/$F$40*100</f>
        <v>52.053830486328614</v>
      </c>
      <c r="H23" s="56">
        <f>H24+H25+H26</f>
        <v>207044.8</v>
      </c>
      <c r="I23" s="57">
        <f t="shared" si="2"/>
        <v>4.6744472693832417</v>
      </c>
    </row>
    <row r="24" spans="1:9" ht="18" customHeight="1">
      <c r="A24" s="99"/>
      <c r="B24" s="99"/>
      <c r="C24" s="63"/>
      <c r="D24" s="30" t="s">
        <v>10</v>
      </c>
      <c r="E24" s="30"/>
      <c r="F24" s="56">
        <v>82599</v>
      </c>
      <c r="G24" s="57">
        <f t="shared" si="3"/>
        <v>19.83912341717426</v>
      </c>
      <c r="H24" s="56">
        <v>82897</v>
      </c>
      <c r="I24" s="57">
        <f t="shared" si="2"/>
        <v>-0.35948224905605342</v>
      </c>
    </row>
    <row r="25" spans="1:9" ht="18" customHeight="1">
      <c r="A25" s="99"/>
      <c r="B25" s="99"/>
      <c r="C25" s="63"/>
      <c r="D25" s="30" t="s">
        <v>28</v>
      </c>
      <c r="E25" s="30"/>
      <c r="F25" s="56">
        <v>98994</v>
      </c>
      <c r="G25" s="57">
        <f t="shared" si="3"/>
        <v>23.776972887804316</v>
      </c>
      <c r="H25" s="56">
        <v>89009.5</v>
      </c>
      <c r="I25" s="57">
        <f t="shared" si="2"/>
        <v>11.217341969115658</v>
      </c>
    </row>
    <row r="26" spans="1:9" ht="18" customHeight="1">
      <c r="A26" s="99"/>
      <c r="B26" s="99"/>
      <c r="C26" s="62"/>
      <c r="D26" s="30" t="s">
        <v>11</v>
      </c>
      <c r="E26" s="30"/>
      <c r="F26" s="56">
        <v>35130</v>
      </c>
      <c r="G26" s="57">
        <f t="shared" si="3"/>
        <v>8.4377341813500379</v>
      </c>
      <c r="H26" s="56">
        <v>35138.300000000003</v>
      </c>
      <c r="I26" s="57">
        <f t="shared" si="2"/>
        <v>-2.3620949220659604E-2</v>
      </c>
    </row>
    <row r="27" spans="1:9" ht="18" customHeight="1">
      <c r="A27" s="99"/>
      <c r="B27" s="99"/>
      <c r="C27" s="64" t="s">
        <v>12</v>
      </c>
      <c r="D27" s="30"/>
      <c r="E27" s="30"/>
      <c r="F27" s="56">
        <v>134392</v>
      </c>
      <c r="G27" s="57">
        <f t="shared" si="3"/>
        <v>32.279076917164652</v>
      </c>
      <c r="H27" s="56">
        <f>H28+H29+H30+H31+H32+H33</f>
        <v>135270.09999999998</v>
      </c>
      <c r="I27" s="57">
        <f t="shared" si="2"/>
        <v>-0.64914567225128339</v>
      </c>
    </row>
    <row r="28" spans="1:9" ht="18" customHeight="1">
      <c r="A28" s="99"/>
      <c r="B28" s="99"/>
      <c r="C28" s="63"/>
      <c r="D28" s="30" t="s">
        <v>13</v>
      </c>
      <c r="E28" s="30"/>
      <c r="F28" s="56">
        <v>63244</v>
      </c>
      <c r="G28" s="57">
        <f t="shared" si="3"/>
        <v>15.190323386430451</v>
      </c>
      <c r="H28" s="56">
        <v>60656.9</v>
      </c>
      <c r="I28" s="57">
        <f t="shared" si="2"/>
        <v>4.2651371896684331</v>
      </c>
    </row>
    <row r="29" spans="1:9" ht="18" customHeight="1">
      <c r="A29" s="99"/>
      <c r="B29" s="99"/>
      <c r="C29" s="63"/>
      <c r="D29" s="30" t="s">
        <v>29</v>
      </c>
      <c r="E29" s="30"/>
      <c r="F29" s="56">
        <v>13639</v>
      </c>
      <c r="G29" s="57">
        <f t="shared" si="3"/>
        <v>3.2758968545241434</v>
      </c>
      <c r="H29" s="56">
        <v>14622.5</v>
      </c>
      <c r="I29" s="57">
        <f t="shared" si="2"/>
        <v>-6.7259360574457139</v>
      </c>
    </row>
    <row r="30" spans="1:9" ht="18" customHeight="1">
      <c r="A30" s="99"/>
      <c r="B30" s="99"/>
      <c r="C30" s="63"/>
      <c r="D30" s="30" t="s">
        <v>30</v>
      </c>
      <c r="E30" s="30"/>
      <c r="F30" s="56">
        <v>26611</v>
      </c>
      <c r="G30" s="57">
        <f t="shared" si="3"/>
        <v>6.3915896470226539</v>
      </c>
      <c r="H30" s="56">
        <v>31773.5</v>
      </c>
      <c r="I30" s="57">
        <f t="shared" si="2"/>
        <v>-16.24781657670701</v>
      </c>
    </row>
    <row r="31" spans="1:9" ht="18" customHeight="1">
      <c r="A31" s="99"/>
      <c r="B31" s="99"/>
      <c r="C31" s="63"/>
      <c r="D31" s="30" t="s">
        <v>31</v>
      </c>
      <c r="E31" s="30"/>
      <c r="F31" s="56">
        <v>26640</v>
      </c>
      <c r="G31" s="57">
        <f t="shared" si="3"/>
        <v>6.3985550410237693</v>
      </c>
      <c r="H31" s="56">
        <v>25733.9</v>
      </c>
      <c r="I31" s="57">
        <f t="shared" si="2"/>
        <v>3.5210364538604599</v>
      </c>
    </row>
    <row r="32" spans="1:9" ht="18" customHeight="1">
      <c r="A32" s="99"/>
      <c r="B32" s="99"/>
      <c r="C32" s="63"/>
      <c r="D32" s="30" t="s">
        <v>14</v>
      </c>
      <c r="E32" s="30"/>
      <c r="F32" s="56">
        <v>2914</v>
      </c>
      <c r="G32" s="57">
        <f t="shared" si="3"/>
        <v>0.69990200411198433</v>
      </c>
      <c r="H32" s="56">
        <v>1163.5</v>
      </c>
      <c r="I32" s="57">
        <f t="shared" si="2"/>
        <v>150.45122475290071</v>
      </c>
    </row>
    <row r="33" spans="1:9" ht="18" customHeight="1">
      <c r="A33" s="99"/>
      <c r="B33" s="99"/>
      <c r="C33" s="62"/>
      <c r="D33" s="30" t="s">
        <v>32</v>
      </c>
      <c r="E33" s="30"/>
      <c r="F33" s="56">
        <v>1344</v>
      </c>
      <c r="G33" s="57">
        <f t="shared" si="3"/>
        <v>0.32280998405164962</v>
      </c>
      <c r="H33" s="56">
        <v>1319.8</v>
      </c>
      <c r="I33" s="57">
        <f t="shared" si="2"/>
        <v>1.8336111532050392</v>
      </c>
    </row>
    <row r="34" spans="1:9" ht="18" customHeight="1">
      <c r="A34" s="99"/>
      <c r="B34" s="99"/>
      <c r="C34" s="64" t="s">
        <v>15</v>
      </c>
      <c r="D34" s="30"/>
      <c r="E34" s="30"/>
      <c r="F34" s="56">
        <v>65229</v>
      </c>
      <c r="G34" s="57">
        <f t="shared" si="3"/>
        <v>15.667092596506734</v>
      </c>
      <c r="H34" s="56">
        <f>H35+H38</f>
        <v>54297.600000000006</v>
      </c>
      <c r="I34" s="57">
        <f t="shared" si="2"/>
        <v>20.132381541725586</v>
      </c>
    </row>
    <row r="35" spans="1:9" ht="18" customHeight="1">
      <c r="A35" s="99"/>
      <c r="B35" s="99"/>
      <c r="C35" s="63"/>
      <c r="D35" s="64" t="s">
        <v>16</v>
      </c>
      <c r="E35" s="30"/>
      <c r="F35" s="56">
        <v>61229</v>
      </c>
      <c r="G35" s="57">
        <f t="shared" si="3"/>
        <v>14.706348596353017</v>
      </c>
      <c r="H35" s="56">
        <f>H36+H37</f>
        <v>50297.600000000006</v>
      </c>
      <c r="I35" s="57">
        <f t="shared" si="2"/>
        <v>21.733442549942716</v>
      </c>
    </row>
    <row r="36" spans="1:9" ht="18" customHeight="1">
      <c r="A36" s="99"/>
      <c r="B36" s="99"/>
      <c r="C36" s="63"/>
      <c r="D36" s="63"/>
      <c r="E36" s="58" t="s">
        <v>102</v>
      </c>
      <c r="F36" s="56">
        <v>22278</v>
      </c>
      <c r="G36" s="57">
        <f t="shared" si="3"/>
        <v>5.3508637088561386</v>
      </c>
      <c r="H36" s="56">
        <v>18748.7</v>
      </c>
      <c r="I36" s="57">
        <f>(F36/H36-1)*100</f>
        <v>18.82423848053465</v>
      </c>
    </row>
    <row r="37" spans="1:9" ht="18" customHeight="1">
      <c r="A37" s="99"/>
      <c r="B37" s="99"/>
      <c r="C37" s="63"/>
      <c r="D37" s="62"/>
      <c r="E37" s="30" t="s">
        <v>33</v>
      </c>
      <c r="F37" s="56">
        <v>38950</v>
      </c>
      <c r="G37" s="57">
        <f t="shared" si="3"/>
        <v>9.3552447014968401</v>
      </c>
      <c r="H37" s="56">
        <v>31548.9</v>
      </c>
      <c r="I37" s="57">
        <f t="shared" si="2"/>
        <v>23.45913803650841</v>
      </c>
    </row>
    <row r="38" spans="1:9" ht="18" customHeight="1">
      <c r="A38" s="99"/>
      <c r="B38" s="99"/>
      <c r="C38" s="63"/>
      <c r="D38" s="55" t="s">
        <v>34</v>
      </c>
      <c r="E38" s="55"/>
      <c r="F38" s="56">
        <v>4000</v>
      </c>
      <c r="G38" s="57">
        <f>F38/$F$40*100</f>
        <v>0.96074400015371908</v>
      </c>
      <c r="H38" s="56">
        <v>4000</v>
      </c>
      <c r="I38" s="57">
        <f t="shared" si="2"/>
        <v>0</v>
      </c>
    </row>
    <row r="39" spans="1:9" ht="18" customHeight="1">
      <c r="A39" s="99"/>
      <c r="B39" s="99"/>
      <c r="C39" s="62"/>
      <c r="D39" s="55" t="s">
        <v>35</v>
      </c>
      <c r="E39" s="55"/>
      <c r="F39" s="56">
        <v>0</v>
      </c>
      <c r="G39" s="57">
        <f t="shared" ref="G39" si="4">F39/$F$40*100</f>
        <v>0</v>
      </c>
      <c r="H39" s="56">
        <v>0</v>
      </c>
      <c r="I39" s="57" t="e">
        <f t="shared" si="2"/>
        <v>#DIV/0!</v>
      </c>
    </row>
    <row r="40" spans="1:9" ht="18" customHeight="1">
      <c r="A40" s="99"/>
      <c r="B40" s="99"/>
      <c r="C40" s="30" t="s">
        <v>17</v>
      </c>
      <c r="D40" s="30"/>
      <c r="E40" s="30"/>
      <c r="F40" s="56">
        <f>SUM(F23,F27,F34)</f>
        <v>416344</v>
      </c>
      <c r="G40" s="57">
        <f>F40/$F$40*100</f>
        <v>100</v>
      </c>
      <c r="H40" s="56">
        <f>SUM(H23,H27,H34)</f>
        <v>396612.5</v>
      </c>
      <c r="I40" s="57">
        <f t="shared" si="2"/>
        <v>4.9750070913044953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I8" sqref="I8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255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7" t="s">
        <v>44</v>
      </c>
      <c r="B6" s="106"/>
      <c r="C6" s="106"/>
      <c r="D6" s="106"/>
      <c r="E6" s="106"/>
      <c r="F6" s="113" t="s">
        <v>243</v>
      </c>
      <c r="G6" s="114"/>
      <c r="H6" s="113" t="s">
        <v>244</v>
      </c>
      <c r="I6" s="114"/>
      <c r="J6" s="113" t="s">
        <v>245</v>
      </c>
      <c r="K6" s="114"/>
      <c r="L6" s="111"/>
      <c r="M6" s="111"/>
      <c r="N6" s="111"/>
      <c r="O6" s="111"/>
    </row>
    <row r="7" spans="1:25" ht="16" customHeight="1">
      <c r="A7" s="106"/>
      <c r="B7" s="106"/>
      <c r="C7" s="106"/>
      <c r="D7" s="106"/>
      <c r="E7" s="106"/>
      <c r="F7" s="53" t="s">
        <v>236</v>
      </c>
      <c r="G7" s="53" t="s">
        <v>231</v>
      </c>
      <c r="H7" s="53" t="s">
        <v>236</v>
      </c>
      <c r="I7" s="53" t="s">
        <v>231</v>
      </c>
      <c r="J7" s="53" t="s">
        <v>236</v>
      </c>
      <c r="K7" s="53" t="s">
        <v>231</v>
      </c>
      <c r="L7" s="53" t="s">
        <v>236</v>
      </c>
      <c r="M7" s="53" t="s">
        <v>231</v>
      </c>
      <c r="N7" s="53" t="s">
        <v>236</v>
      </c>
      <c r="O7" s="53" t="s">
        <v>231</v>
      </c>
    </row>
    <row r="8" spans="1:25" ht="16" customHeight="1">
      <c r="A8" s="104" t="s">
        <v>83</v>
      </c>
      <c r="B8" s="61" t="s">
        <v>45</v>
      </c>
      <c r="C8" s="55"/>
      <c r="D8" s="55"/>
      <c r="E8" s="65" t="s">
        <v>36</v>
      </c>
      <c r="F8" s="86">
        <v>12291</v>
      </c>
      <c r="G8" s="90">
        <v>11634</v>
      </c>
      <c r="H8" s="86">
        <v>20177</v>
      </c>
      <c r="I8" s="90">
        <v>20214</v>
      </c>
      <c r="J8" s="86">
        <v>9013</v>
      </c>
      <c r="K8" s="86">
        <v>9035</v>
      </c>
      <c r="L8" s="66"/>
      <c r="M8" s="66"/>
      <c r="N8" s="66"/>
      <c r="O8" s="66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4"/>
      <c r="B9" s="63"/>
      <c r="C9" s="55" t="s">
        <v>46</v>
      </c>
      <c r="D9" s="55"/>
      <c r="E9" s="65" t="s">
        <v>37</v>
      </c>
      <c r="F9" s="86">
        <v>11691</v>
      </c>
      <c r="G9" s="90">
        <v>11634</v>
      </c>
      <c r="H9" s="86">
        <v>20165</v>
      </c>
      <c r="I9" s="90">
        <v>20197</v>
      </c>
      <c r="J9" s="86">
        <v>8902</v>
      </c>
      <c r="K9" s="86">
        <v>9033</v>
      </c>
      <c r="L9" s="66"/>
      <c r="M9" s="66"/>
      <c r="N9" s="66"/>
      <c r="O9" s="66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4"/>
      <c r="B10" s="62"/>
      <c r="C10" s="55" t="s">
        <v>47</v>
      </c>
      <c r="D10" s="55"/>
      <c r="E10" s="65" t="s">
        <v>38</v>
      </c>
      <c r="F10" s="86">
        <v>600</v>
      </c>
      <c r="G10" s="90">
        <v>0.06</v>
      </c>
      <c r="H10" s="86">
        <v>12</v>
      </c>
      <c r="I10" s="90">
        <v>17</v>
      </c>
      <c r="J10" s="67">
        <v>111</v>
      </c>
      <c r="K10" s="67">
        <v>2</v>
      </c>
      <c r="L10" s="66"/>
      <c r="M10" s="66"/>
      <c r="N10" s="66"/>
      <c r="O10" s="66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4"/>
      <c r="B11" s="61" t="s">
        <v>48</v>
      </c>
      <c r="C11" s="55"/>
      <c r="D11" s="55"/>
      <c r="E11" s="65" t="s">
        <v>39</v>
      </c>
      <c r="F11" s="86">
        <v>12431</v>
      </c>
      <c r="G11" s="90">
        <v>12066</v>
      </c>
      <c r="H11" s="86">
        <v>18824</v>
      </c>
      <c r="I11" s="90">
        <v>18672</v>
      </c>
      <c r="J11" s="86">
        <v>9901</v>
      </c>
      <c r="K11" s="86">
        <v>10080</v>
      </c>
      <c r="L11" s="66"/>
      <c r="M11" s="66"/>
      <c r="N11" s="66"/>
      <c r="O11" s="66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4"/>
      <c r="B12" s="63"/>
      <c r="C12" s="55" t="s">
        <v>49</v>
      </c>
      <c r="D12" s="55"/>
      <c r="E12" s="65" t="s">
        <v>40</v>
      </c>
      <c r="F12" s="94">
        <v>12421</v>
      </c>
      <c r="G12" s="90">
        <v>12057</v>
      </c>
      <c r="H12" s="86">
        <v>18783</v>
      </c>
      <c r="I12" s="90">
        <v>18622</v>
      </c>
      <c r="J12" s="86">
        <v>9886</v>
      </c>
      <c r="K12" s="86">
        <v>10058</v>
      </c>
      <c r="L12" s="66"/>
      <c r="M12" s="66"/>
      <c r="N12" s="66"/>
      <c r="O12" s="66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4"/>
      <c r="B13" s="62"/>
      <c r="C13" s="55" t="s">
        <v>50</v>
      </c>
      <c r="D13" s="55"/>
      <c r="E13" s="65" t="s">
        <v>41</v>
      </c>
      <c r="F13" s="86">
        <v>10</v>
      </c>
      <c r="G13" s="90">
        <v>9</v>
      </c>
      <c r="H13" s="67">
        <v>41</v>
      </c>
      <c r="I13" s="91">
        <v>50</v>
      </c>
      <c r="J13" s="67">
        <v>15</v>
      </c>
      <c r="K13" s="67">
        <v>22</v>
      </c>
      <c r="L13" s="66"/>
      <c r="M13" s="66"/>
      <c r="N13" s="66"/>
      <c r="O13" s="66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4"/>
      <c r="B14" s="55" t="s">
        <v>51</v>
      </c>
      <c r="C14" s="55"/>
      <c r="D14" s="55"/>
      <c r="E14" s="65" t="s">
        <v>87</v>
      </c>
      <c r="F14" s="86">
        <f>F9-F12</f>
        <v>-730</v>
      </c>
      <c r="G14" s="90">
        <f>G9-G12</f>
        <v>-423</v>
      </c>
      <c r="H14" s="86">
        <f t="shared" ref="H14:K15" si="0">H9-H12</f>
        <v>1382</v>
      </c>
      <c r="I14" s="90">
        <f t="shared" si="0"/>
        <v>1575</v>
      </c>
      <c r="J14" s="86">
        <f t="shared" si="0"/>
        <v>-984</v>
      </c>
      <c r="K14" s="86">
        <f t="shared" si="0"/>
        <v>-1025</v>
      </c>
      <c r="L14" s="66">
        <f t="shared" ref="L14:O14" si="1">L9-L12</f>
        <v>0</v>
      </c>
      <c r="M14" s="66">
        <f t="shared" si="1"/>
        <v>0</v>
      </c>
      <c r="N14" s="66">
        <f t="shared" si="1"/>
        <v>0</v>
      </c>
      <c r="O14" s="66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4"/>
      <c r="B15" s="55" t="s">
        <v>52</v>
      </c>
      <c r="C15" s="55"/>
      <c r="D15" s="55"/>
      <c r="E15" s="65" t="s">
        <v>88</v>
      </c>
      <c r="F15" s="86">
        <f>F10-F13</f>
        <v>590</v>
      </c>
      <c r="G15" s="90">
        <f>G10-G13</f>
        <v>-8.94</v>
      </c>
      <c r="H15" s="86">
        <f t="shared" si="0"/>
        <v>-29</v>
      </c>
      <c r="I15" s="90">
        <f t="shared" si="0"/>
        <v>-33</v>
      </c>
      <c r="J15" s="86">
        <f t="shared" si="0"/>
        <v>96</v>
      </c>
      <c r="K15" s="86">
        <f t="shared" si="0"/>
        <v>-20</v>
      </c>
      <c r="L15" s="66">
        <f t="shared" ref="L15:O15" si="2">L10-L13</f>
        <v>0</v>
      </c>
      <c r="M15" s="66">
        <f t="shared" si="2"/>
        <v>0</v>
      </c>
      <c r="N15" s="66">
        <f t="shared" si="2"/>
        <v>0</v>
      </c>
      <c r="O15" s="66">
        <f t="shared" si="2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4"/>
      <c r="B16" s="55" t="s">
        <v>53</v>
      </c>
      <c r="C16" s="55"/>
      <c r="D16" s="55"/>
      <c r="E16" s="65" t="s">
        <v>89</v>
      </c>
      <c r="F16" s="86">
        <f>F8-F11</f>
        <v>-140</v>
      </c>
      <c r="G16" s="90">
        <f>G8-G11</f>
        <v>-432</v>
      </c>
      <c r="H16" s="86">
        <f t="shared" ref="H16" si="3">H8-H11</f>
        <v>1353</v>
      </c>
      <c r="I16" s="90">
        <f>I8-I11</f>
        <v>1542</v>
      </c>
      <c r="J16" s="86">
        <f t="shared" ref="J16:K16" si="4">J8-J11</f>
        <v>-888</v>
      </c>
      <c r="K16" s="86">
        <f t="shared" si="4"/>
        <v>-1045</v>
      </c>
      <c r="L16" s="66">
        <f t="shared" ref="L16:O16" si="5">L8-L11</f>
        <v>0</v>
      </c>
      <c r="M16" s="66">
        <f t="shared" si="5"/>
        <v>0</v>
      </c>
      <c r="N16" s="66">
        <f t="shared" si="5"/>
        <v>0</v>
      </c>
      <c r="O16" s="66">
        <f t="shared" si="5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4"/>
      <c r="B17" s="55" t="s">
        <v>54</v>
      </c>
      <c r="C17" s="55"/>
      <c r="D17" s="55"/>
      <c r="E17" s="53"/>
      <c r="F17" s="86">
        <v>0</v>
      </c>
      <c r="G17" s="86">
        <v>0</v>
      </c>
      <c r="H17" s="67">
        <v>0</v>
      </c>
      <c r="I17" s="67">
        <v>0</v>
      </c>
      <c r="J17" s="86">
        <v>0</v>
      </c>
      <c r="K17" s="86">
        <v>0</v>
      </c>
      <c r="L17" s="66"/>
      <c r="M17" s="6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4"/>
      <c r="B18" s="55" t="s">
        <v>55</v>
      </c>
      <c r="C18" s="55"/>
      <c r="D18" s="55"/>
      <c r="E18" s="53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68"/>
      <c r="M18" s="68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4" t="s">
        <v>84</v>
      </c>
      <c r="B19" s="61" t="s">
        <v>56</v>
      </c>
      <c r="C19" s="55"/>
      <c r="D19" s="55"/>
      <c r="E19" s="65"/>
      <c r="F19" s="86">
        <v>3450</v>
      </c>
      <c r="G19" s="86">
        <v>2377</v>
      </c>
      <c r="H19" s="86">
        <v>11381</v>
      </c>
      <c r="I19" s="86">
        <v>10483</v>
      </c>
      <c r="J19" s="86">
        <v>8385</v>
      </c>
      <c r="K19" s="86">
        <v>745</v>
      </c>
      <c r="L19" s="66"/>
      <c r="M19" s="66"/>
      <c r="N19" s="66"/>
      <c r="O19" s="66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4"/>
      <c r="B20" s="62"/>
      <c r="C20" s="55" t="s">
        <v>57</v>
      </c>
      <c r="D20" s="55"/>
      <c r="E20" s="65"/>
      <c r="F20" s="86">
        <v>2704</v>
      </c>
      <c r="G20" s="86">
        <v>1640</v>
      </c>
      <c r="H20" s="86">
        <v>6872</v>
      </c>
      <c r="I20" s="86">
        <v>6306</v>
      </c>
      <c r="J20" s="86">
        <v>7414</v>
      </c>
      <c r="K20" s="86">
        <v>154</v>
      </c>
      <c r="L20" s="66"/>
      <c r="M20" s="66"/>
      <c r="N20" s="66"/>
      <c r="O20" s="66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4"/>
      <c r="B21" s="55" t="s">
        <v>58</v>
      </c>
      <c r="C21" s="55"/>
      <c r="D21" s="55"/>
      <c r="E21" s="65" t="s">
        <v>90</v>
      </c>
      <c r="F21" s="86">
        <v>3450</v>
      </c>
      <c r="G21" s="86">
        <v>2377</v>
      </c>
      <c r="H21" s="86">
        <v>11381</v>
      </c>
      <c r="I21" s="86">
        <v>10483</v>
      </c>
      <c r="J21" s="86">
        <v>8385</v>
      </c>
      <c r="K21" s="86">
        <v>745</v>
      </c>
      <c r="L21" s="66"/>
      <c r="M21" s="66"/>
      <c r="N21" s="66"/>
      <c r="O21" s="66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4"/>
      <c r="B22" s="61" t="s">
        <v>59</v>
      </c>
      <c r="C22" s="55"/>
      <c r="D22" s="55"/>
      <c r="E22" s="65" t="s">
        <v>91</v>
      </c>
      <c r="F22" s="86">
        <v>9158</v>
      </c>
      <c r="G22" s="86">
        <v>8256</v>
      </c>
      <c r="H22" s="86">
        <v>20610</v>
      </c>
      <c r="I22" s="86">
        <v>20056</v>
      </c>
      <c r="J22" s="86">
        <v>9962</v>
      </c>
      <c r="K22" s="86">
        <v>2326</v>
      </c>
      <c r="L22" s="66"/>
      <c r="M22" s="66"/>
      <c r="N22" s="66"/>
      <c r="O22" s="66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4"/>
      <c r="B23" s="62" t="s">
        <v>60</v>
      </c>
      <c r="C23" s="55" t="s">
        <v>61</v>
      </c>
      <c r="D23" s="55"/>
      <c r="E23" s="65"/>
      <c r="F23" s="86">
        <v>1500</v>
      </c>
      <c r="G23" s="86">
        <v>1640</v>
      </c>
      <c r="H23" s="86">
        <v>11328</v>
      </c>
      <c r="I23" s="86">
        <v>12163</v>
      </c>
      <c r="J23" s="86">
        <v>1957</v>
      </c>
      <c r="K23" s="86">
        <v>1658</v>
      </c>
      <c r="L23" s="66"/>
      <c r="M23" s="66"/>
      <c r="N23" s="66"/>
      <c r="O23" s="66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4"/>
      <c r="B24" s="55" t="s">
        <v>92</v>
      </c>
      <c r="C24" s="55"/>
      <c r="D24" s="55"/>
      <c r="E24" s="65" t="s">
        <v>93</v>
      </c>
      <c r="F24" s="86">
        <f>F21-F22</f>
        <v>-5708</v>
      </c>
      <c r="G24" s="86">
        <f>G21-G22</f>
        <v>-5879</v>
      </c>
      <c r="H24" s="86">
        <f t="shared" ref="H24:K24" si="6">H21-H22</f>
        <v>-9229</v>
      </c>
      <c r="I24" s="86">
        <f t="shared" si="6"/>
        <v>-9573</v>
      </c>
      <c r="J24" s="86">
        <f t="shared" si="6"/>
        <v>-1577</v>
      </c>
      <c r="K24" s="86">
        <f t="shared" si="6"/>
        <v>-1581</v>
      </c>
      <c r="L24" s="66">
        <f t="shared" ref="L24:O24" si="7">L21-L22</f>
        <v>0</v>
      </c>
      <c r="M24" s="66">
        <f t="shared" si="7"/>
        <v>0</v>
      </c>
      <c r="N24" s="66">
        <f t="shared" si="7"/>
        <v>0</v>
      </c>
      <c r="O24" s="66">
        <f t="shared" si="7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4"/>
      <c r="B25" s="61" t="s">
        <v>62</v>
      </c>
      <c r="C25" s="61"/>
      <c r="D25" s="61"/>
      <c r="E25" s="108" t="s">
        <v>94</v>
      </c>
      <c r="F25" s="102">
        <v>5708</v>
      </c>
      <c r="G25" s="102">
        <v>5879</v>
      </c>
      <c r="H25" s="102">
        <v>9229</v>
      </c>
      <c r="I25" s="102">
        <v>9573</v>
      </c>
      <c r="J25" s="102">
        <v>1577</v>
      </c>
      <c r="K25" s="102">
        <v>1581</v>
      </c>
      <c r="L25" s="115"/>
      <c r="M25" s="115"/>
      <c r="N25" s="115"/>
      <c r="O25" s="115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4"/>
      <c r="B26" s="82" t="s">
        <v>63</v>
      </c>
      <c r="C26" s="82"/>
      <c r="D26" s="82"/>
      <c r="E26" s="109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4"/>
      <c r="B27" s="55" t="s">
        <v>95</v>
      </c>
      <c r="C27" s="55"/>
      <c r="D27" s="55"/>
      <c r="E27" s="65" t="s">
        <v>96</v>
      </c>
      <c r="F27" s="86">
        <f>F24+F25</f>
        <v>0</v>
      </c>
      <c r="G27" s="86">
        <f t="shared" ref="G27:K27" si="8">G24+G25</f>
        <v>0</v>
      </c>
      <c r="H27" s="86">
        <f t="shared" si="8"/>
        <v>0</v>
      </c>
      <c r="I27" s="86">
        <f t="shared" si="8"/>
        <v>0</v>
      </c>
      <c r="J27" s="86">
        <f t="shared" si="8"/>
        <v>0</v>
      </c>
      <c r="K27" s="86">
        <f t="shared" si="8"/>
        <v>0</v>
      </c>
      <c r="L27" s="66">
        <f t="shared" ref="L27:O27" si="9">L24+L25</f>
        <v>0</v>
      </c>
      <c r="M27" s="66">
        <f t="shared" si="9"/>
        <v>0</v>
      </c>
      <c r="N27" s="66">
        <f t="shared" si="9"/>
        <v>0</v>
      </c>
      <c r="O27" s="66">
        <f t="shared" si="9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6" t="s">
        <v>64</v>
      </c>
      <c r="B30" s="106"/>
      <c r="C30" s="106"/>
      <c r="D30" s="106"/>
      <c r="E30" s="106"/>
      <c r="F30" s="112" t="s">
        <v>246</v>
      </c>
      <c r="G30" s="112"/>
      <c r="H30" s="112" t="s">
        <v>247</v>
      </c>
      <c r="I30" s="112"/>
      <c r="J30" s="112" t="s">
        <v>248</v>
      </c>
      <c r="K30" s="112"/>
      <c r="L30" s="112"/>
      <c r="M30" s="112"/>
      <c r="N30" s="112"/>
      <c r="O30" s="112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6"/>
      <c r="B31" s="106"/>
      <c r="C31" s="106"/>
      <c r="D31" s="106"/>
      <c r="E31" s="106"/>
      <c r="F31" s="53" t="s">
        <v>236</v>
      </c>
      <c r="G31" s="53" t="s">
        <v>231</v>
      </c>
      <c r="H31" s="53" t="s">
        <v>236</v>
      </c>
      <c r="I31" s="53" t="s">
        <v>231</v>
      </c>
      <c r="J31" s="53" t="s">
        <v>236</v>
      </c>
      <c r="K31" s="53" t="s">
        <v>231</v>
      </c>
      <c r="L31" s="53" t="s">
        <v>236</v>
      </c>
      <c r="M31" s="53" t="s">
        <v>231</v>
      </c>
      <c r="N31" s="53" t="s">
        <v>236</v>
      </c>
      <c r="O31" s="53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04" t="s">
        <v>85</v>
      </c>
      <c r="B32" s="61" t="s">
        <v>45</v>
      </c>
      <c r="C32" s="55"/>
      <c r="D32" s="55"/>
      <c r="E32" s="65" t="s">
        <v>36</v>
      </c>
      <c r="F32" s="86">
        <v>290</v>
      </c>
      <c r="G32" s="86">
        <v>284</v>
      </c>
      <c r="H32" s="86">
        <f>71+663</f>
        <v>734</v>
      </c>
      <c r="I32" s="86">
        <f>650+73</f>
        <v>723</v>
      </c>
      <c r="J32" s="86">
        <v>405</v>
      </c>
      <c r="K32" s="86">
        <v>352</v>
      </c>
      <c r="L32" s="66"/>
      <c r="M32" s="66"/>
      <c r="N32" s="66"/>
      <c r="O32" s="66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0"/>
      <c r="B33" s="63"/>
      <c r="C33" s="61" t="s">
        <v>65</v>
      </c>
      <c r="D33" s="55"/>
      <c r="E33" s="65"/>
      <c r="F33" s="86">
        <v>109</v>
      </c>
      <c r="G33" s="86">
        <v>102</v>
      </c>
      <c r="H33" s="86">
        <f>32+443</f>
        <v>475</v>
      </c>
      <c r="I33" s="86">
        <f>441+33</f>
        <v>474</v>
      </c>
      <c r="J33" s="86">
        <v>404</v>
      </c>
      <c r="K33" s="86">
        <v>350</v>
      </c>
      <c r="L33" s="66"/>
      <c r="M33" s="66"/>
      <c r="N33" s="66"/>
      <c r="O33" s="66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0"/>
      <c r="B34" s="63"/>
      <c r="C34" s="62"/>
      <c r="D34" s="55" t="s">
        <v>66</v>
      </c>
      <c r="E34" s="65"/>
      <c r="F34" s="86">
        <v>109</v>
      </c>
      <c r="G34" s="86">
        <v>102</v>
      </c>
      <c r="H34" s="86">
        <f>32+443</f>
        <v>475</v>
      </c>
      <c r="I34" s="86">
        <f>441+33</f>
        <v>474</v>
      </c>
      <c r="J34" s="86">
        <v>404</v>
      </c>
      <c r="K34" s="86">
        <v>350</v>
      </c>
      <c r="L34" s="66"/>
      <c r="M34" s="66"/>
      <c r="N34" s="66"/>
      <c r="O34" s="66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0"/>
      <c r="B35" s="62"/>
      <c r="C35" s="55" t="s">
        <v>67</v>
      </c>
      <c r="D35" s="55"/>
      <c r="E35" s="65"/>
      <c r="F35" s="86">
        <v>181</v>
      </c>
      <c r="G35" s="86">
        <v>182</v>
      </c>
      <c r="H35" s="86">
        <f>39+220</f>
        <v>259</v>
      </c>
      <c r="I35" s="86">
        <f>209+40</f>
        <v>249</v>
      </c>
      <c r="J35" s="92">
        <v>1</v>
      </c>
      <c r="K35" s="92">
        <v>2</v>
      </c>
      <c r="L35" s="66"/>
      <c r="M35" s="66"/>
      <c r="N35" s="66"/>
      <c r="O35" s="66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0"/>
      <c r="B36" s="61" t="s">
        <v>48</v>
      </c>
      <c r="C36" s="55"/>
      <c r="D36" s="55"/>
      <c r="E36" s="65" t="s">
        <v>37</v>
      </c>
      <c r="F36" s="86">
        <v>287</v>
      </c>
      <c r="G36" s="86">
        <v>287</v>
      </c>
      <c r="H36" s="86">
        <f>69+633</f>
        <v>702</v>
      </c>
      <c r="I36" s="86">
        <f>546+71</f>
        <v>617</v>
      </c>
      <c r="J36" s="86">
        <v>193</v>
      </c>
      <c r="K36" s="86">
        <v>194</v>
      </c>
      <c r="L36" s="66"/>
      <c r="M36" s="66"/>
      <c r="N36" s="66"/>
      <c r="O36" s="66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0"/>
      <c r="B37" s="63"/>
      <c r="C37" s="55" t="s">
        <v>68</v>
      </c>
      <c r="D37" s="55"/>
      <c r="E37" s="65"/>
      <c r="F37" s="86">
        <v>285</v>
      </c>
      <c r="G37" s="86">
        <v>285</v>
      </c>
      <c r="H37" s="86">
        <f>68+607</f>
        <v>675</v>
      </c>
      <c r="I37" s="86">
        <f>518+70</f>
        <v>588</v>
      </c>
      <c r="J37" s="86">
        <v>192</v>
      </c>
      <c r="K37" s="86">
        <v>192.5</v>
      </c>
      <c r="L37" s="66"/>
      <c r="M37" s="66"/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0"/>
      <c r="B38" s="62"/>
      <c r="C38" s="55" t="s">
        <v>69</v>
      </c>
      <c r="D38" s="55"/>
      <c r="E38" s="65"/>
      <c r="F38" s="86">
        <v>2</v>
      </c>
      <c r="G38" s="86">
        <v>2</v>
      </c>
      <c r="H38" s="86">
        <f>1+26</f>
        <v>27</v>
      </c>
      <c r="I38" s="86">
        <f>28+1</f>
        <v>29</v>
      </c>
      <c r="J38" s="86">
        <v>1</v>
      </c>
      <c r="K38" s="86">
        <v>0.5</v>
      </c>
      <c r="L38" s="66"/>
      <c r="M38" s="66"/>
      <c r="N38" s="66"/>
      <c r="O38" s="66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0"/>
      <c r="B39" s="30" t="s">
        <v>70</v>
      </c>
      <c r="C39" s="30"/>
      <c r="D39" s="30"/>
      <c r="E39" s="65" t="s">
        <v>97</v>
      </c>
      <c r="F39" s="86">
        <f>F32-F36</f>
        <v>3</v>
      </c>
      <c r="G39" s="86">
        <f t="shared" ref="G39" si="10">G32-G36</f>
        <v>-3</v>
      </c>
      <c r="H39" s="86">
        <f>H32-H36</f>
        <v>32</v>
      </c>
      <c r="I39" s="86">
        <f>I32-I36</f>
        <v>106</v>
      </c>
      <c r="J39" s="86">
        <f t="shared" ref="J39:K39" si="11">J32-J36</f>
        <v>212</v>
      </c>
      <c r="K39" s="86">
        <f t="shared" si="11"/>
        <v>158</v>
      </c>
      <c r="L39" s="66">
        <f t="shared" ref="L39:O39" si="12">L32-L36</f>
        <v>0</v>
      </c>
      <c r="M39" s="66">
        <f t="shared" si="12"/>
        <v>0</v>
      </c>
      <c r="N39" s="66">
        <f t="shared" si="12"/>
        <v>0</v>
      </c>
      <c r="O39" s="66">
        <f t="shared" si="12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04" t="s">
        <v>86</v>
      </c>
      <c r="B40" s="61" t="s">
        <v>71</v>
      </c>
      <c r="C40" s="55"/>
      <c r="D40" s="55"/>
      <c r="E40" s="65" t="s">
        <v>39</v>
      </c>
      <c r="F40" s="86">
        <v>29</v>
      </c>
      <c r="G40" s="86">
        <v>30</v>
      </c>
      <c r="H40" s="86">
        <v>11</v>
      </c>
      <c r="I40" s="86">
        <v>90</v>
      </c>
      <c r="J40" s="86">
        <v>0</v>
      </c>
      <c r="K40" s="86">
        <v>0</v>
      </c>
      <c r="L40" s="66"/>
      <c r="M40" s="66"/>
      <c r="N40" s="66"/>
      <c r="O40" s="66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5"/>
      <c r="B41" s="62"/>
      <c r="C41" s="55" t="s">
        <v>72</v>
      </c>
      <c r="D41" s="55"/>
      <c r="E41" s="65"/>
      <c r="F41" s="93" t="s">
        <v>250</v>
      </c>
      <c r="G41" s="92">
        <v>0</v>
      </c>
      <c r="H41" s="93" t="s">
        <v>250</v>
      </c>
      <c r="I41" s="92">
        <v>0</v>
      </c>
      <c r="J41" s="86">
        <v>0</v>
      </c>
      <c r="K41" s="86">
        <v>0</v>
      </c>
      <c r="L41" s="66"/>
      <c r="M41" s="66"/>
      <c r="N41" s="66"/>
      <c r="O41" s="66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5"/>
      <c r="B42" s="61" t="s">
        <v>59</v>
      </c>
      <c r="C42" s="55"/>
      <c r="D42" s="55"/>
      <c r="E42" s="65" t="s">
        <v>40</v>
      </c>
      <c r="F42" s="86">
        <v>33</v>
      </c>
      <c r="G42" s="86">
        <v>30</v>
      </c>
      <c r="H42" s="86">
        <f>13+6</f>
        <v>19</v>
      </c>
      <c r="I42" s="86">
        <f>64+11</f>
        <v>75</v>
      </c>
      <c r="J42" s="86">
        <v>36</v>
      </c>
      <c r="K42" s="86">
        <v>36.299999999999997</v>
      </c>
      <c r="L42" s="66"/>
      <c r="M42" s="66"/>
      <c r="N42" s="66"/>
      <c r="O42" s="66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5"/>
      <c r="B43" s="62"/>
      <c r="C43" s="55" t="s">
        <v>73</v>
      </c>
      <c r="D43" s="55"/>
      <c r="E43" s="65"/>
      <c r="F43" s="86">
        <v>12</v>
      </c>
      <c r="G43" s="86">
        <v>12</v>
      </c>
      <c r="H43" s="86">
        <f>5+3</f>
        <v>8</v>
      </c>
      <c r="I43" s="86">
        <f>32+5</f>
        <v>37</v>
      </c>
      <c r="J43" s="92">
        <v>9</v>
      </c>
      <c r="K43" s="92">
        <v>9</v>
      </c>
      <c r="L43" s="66"/>
      <c r="M43" s="66"/>
      <c r="N43" s="66"/>
      <c r="O43" s="66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5"/>
      <c r="B44" s="55" t="s">
        <v>70</v>
      </c>
      <c r="C44" s="55"/>
      <c r="D44" s="55"/>
      <c r="E44" s="65" t="s">
        <v>98</v>
      </c>
      <c r="F44" s="92">
        <f t="shared" ref="F44:G44" si="13">F40-F42</f>
        <v>-4</v>
      </c>
      <c r="G44" s="92">
        <f t="shared" si="13"/>
        <v>0</v>
      </c>
      <c r="H44" s="92">
        <f>H40-H42</f>
        <v>-8</v>
      </c>
      <c r="I44" s="92">
        <f>I40-I42</f>
        <v>15</v>
      </c>
      <c r="J44" s="92">
        <f t="shared" ref="J44" si="14">J40-J42</f>
        <v>-36</v>
      </c>
      <c r="K44" s="92">
        <f>K40-K42</f>
        <v>-36.299999999999997</v>
      </c>
      <c r="L44" s="68">
        <f t="shared" ref="L44:O44" si="15">L40-L42</f>
        <v>0</v>
      </c>
      <c r="M44" s="68">
        <f t="shared" si="15"/>
        <v>0</v>
      </c>
      <c r="N44" s="68">
        <f t="shared" si="15"/>
        <v>0</v>
      </c>
      <c r="O44" s="68">
        <f t="shared" si="15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04" t="s">
        <v>78</v>
      </c>
      <c r="B45" s="30" t="s">
        <v>74</v>
      </c>
      <c r="C45" s="30"/>
      <c r="D45" s="30"/>
      <c r="E45" s="65" t="s">
        <v>99</v>
      </c>
      <c r="F45" s="86">
        <f>F39+F44</f>
        <v>-1</v>
      </c>
      <c r="G45" s="86">
        <f t="shared" ref="G45:K45" si="16">G39+G44</f>
        <v>-3</v>
      </c>
      <c r="H45" s="86">
        <f>H39+H44</f>
        <v>24</v>
      </c>
      <c r="I45" s="86">
        <f t="shared" si="16"/>
        <v>121</v>
      </c>
      <c r="J45" s="86">
        <f t="shared" si="16"/>
        <v>176</v>
      </c>
      <c r="K45" s="86">
        <f t="shared" si="16"/>
        <v>121.7</v>
      </c>
      <c r="L45" s="66">
        <f t="shared" ref="L45:O45" si="17">L39+L44</f>
        <v>0</v>
      </c>
      <c r="M45" s="66">
        <f t="shared" si="17"/>
        <v>0</v>
      </c>
      <c r="N45" s="66">
        <f t="shared" si="17"/>
        <v>0</v>
      </c>
      <c r="O45" s="66">
        <f t="shared" si="17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5"/>
      <c r="B46" s="55" t="s">
        <v>75</v>
      </c>
      <c r="C46" s="55"/>
      <c r="D46" s="55"/>
      <c r="E46" s="55"/>
      <c r="F46" s="93" t="s">
        <v>250</v>
      </c>
      <c r="G46" s="92">
        <v>0</v>
      </c>
      <c r="H46" s="93">
        <v>25</v>
      </c>
      <c r="I46" s="92">
        <f>41+0</f>
        <v>41</v>
      </c>
      <c r="J46" s="92">
        <v>155</v>
      </c>
      <c r="K46" s="92">
        <v>104</v>
      </c>
      <c r="L46" s="66"/>
      <c r="M46" s="66"/>
      <c r="N46" s="68"/>
      <c r="O46" s="68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5"/>
      <c r="B47" s="55" t="s">
        <v>76</v>
      </c>
      <c r="C47" s="55"/>
      <c r="D47" s="55"/>
      <c r="E47" s="55"/>
      <c r="F47" s="86"/>
      <c r="G47" s="86"/>
      <c r="H47" s="86"/>
      <c r="I47" s="86"/>
      <c r="J47" s="86"/>
      <c r="K47" s="86"/>
      <c r="L47" s="66"/>
      <c r="M47" s="66"/>
      <c r="N47" s="66"/>
      <c r="O47" s="66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5"/>
      <c r="B48" s="55" t="s">
        <v>77</v>
      </c>
      <c r="C48" s="55"/>
      <c r="D48" s="55"/>
      <c r="E48" s="55"/>
      <c r="F48" s="86"/>
      <c r="G48" s="86"/>
      <c r="H48" s="86"/>
      <c r="I48" s="86"/>
      <c r="J48" s="86"/>
      <c r="K48" s="86"/>
      <c r="L48" s="66"/>
      <c r="M48" s="66"/>
      <c r="N48" s="66"/>
      <c r="O48" s="66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H32" sqref="H32:I48"/>
      <selection pane="topRight" activeCell="H32" sqref="H32:I48"/>
      <selection pane="bottomLeft" activeCell="H32" sqref="H32:I48"/>
      <selection pane="bottomRight" activeCell="J9" sqref="J9:J40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8" t="s">
        <v>0</v>
      </c>
      <c r="B1" s="98"/>
      <c r="C1" s="98"/>
      <c r="D1" s="98"/>
      <c r="E1" s="20" t="s">
        <v>256</v>
      </c>
      <c r="F1" s="2"/>
    </row>
    <row r="3" spans="1:24" ht="14">
      <c r="A3" s="10" t="s">
        <v>105</v>
      </c>
    </row>
    <row r="5" spans="1:24" ht="14">
      <c r="A5" s="9" t="s">
        <v>241</v>
      </c>
      <c r="E5" s="3"/>
    </row>
    <row r="6" spans="1:24" ht="14">
      <c r="A6" s="3"/>
      <c r="G6" s="100" t="s">
        <v>106</v>
      </c>
      <c r="H6" s="101"/>
      <c r="I6" s="101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9"/>
      <c r="F7" s="51" t="s">
        <v>237</v>
      </c>
      <c r="G7" s="51"/>
      <c r="H7" s="51" t="s">
        <v>238</v>
      </c>
      <c r="I7" s="69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60"/>
      <c r="F8" s="53" t="s">
        <v>229</v>
      </c>
      <c r="G8" s="53" t="s">
        <v>1</v>
      </c>
      <c r="H8" s="53" t="s">
        <v>229</v>
      </c>
      <c r="I8" s="54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99" t="s">
        <v>79</v>
      </c>
      <c r="B9" s="99" t="s">
        <v>80</v>
      </c>
      <c r="C9" s="61" t="s">
        <v>2</v>
      </c>
      <c r="D9" s="55"/>
      <c r="E9" s="55"/>
      <c r="F9" s="56">
        <v>152373</v>
      </c>
      <c r="G9" s="57">
        <f t="shared" ref="G9:G22" si="0">F9/$F$22*100</f>
        <v>35.922540673454812</v>
      </c>
      <c r="H9" s="56">
        <v>150582</v>
      </c>
      <c r="I9" s="57">
        <f t="shared" ref="I9:I40" si="1">(F9/H9-1)*100</f>
        <v>1.1893851854803295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99"/>
      <c r="B10" s="99"/>
      <c r="C10" s="63"/>
      <c r="D10" s="61" t="s">
        <v>21</v>
      </c>
      <c r="E10" s="55"/>
      <c r="F10" s="56">
        <v>75338</v>
      </c>
      <c r="G10" s="57">
        <f t="shared" si="0"/>
        <v>17.761233087599106</v>
      </c>
      <c r="H10" s="56">
        <v>74797.600000000006</v>
      </c>
      <c r="I10" s="57">
        <f t="shared" si="1"/>
        <v>0.72248307432323244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99"/>
      <c r="B11" s="99"/>
      <c r="C11" s="50"/>
      <c r="D11" s="50"/>
      <c r="E11" s="30" t="s">
        <v>22</v>
      </c>
      <c r="F11" s="56">
        <v>64395</v>
      </c>
      <c r="G11" s="57">
        <f t="shared" si="0"/>
        <v>15.181377321881978</v>
      </c>
      <c r="H11" s="56">
        <v>62582.8</v>
      </c>
      <c r="I11" s="57">
        <f t="shared" si="1"/>
        <v>2.895683798104276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99"/>
      <c r="B12" s="99"/>
      <c r="C12" s="50"/>
      <c r="D12" s="29"/>
      <c r="E12" s="30" t="s">
        <v>23</v>
      </c>
      <c r="F12" s="56">
        <v>6352</v>
      </c>
      <c r="G12" s="57">
        <f t="shared" si="0"/>
        <v>1.4975092592374302</v>
      </c>
      <c r="H12" s="56">
        <v>7555.1</v>
      </c>
      <c r="I12" s="57">
        <f t="shared" si="1"/>
        <v>-15.924342497121158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99"/>
      <c r="B13" s="99"/>
      <c r="C13" s="62"/>
      <c r="D13" s="55" t="s">
        <v>24</v>
      </c>
      <c r="E13" s="55"/>
      <c r="F13" s="56">
        <v>56125</v>
      </c>
      <c r="G13" s="57">
        <f t="shared" si="0"/>
        <v>13.231691935563722</v>
      </c>
      <c r="H13" s="56">
        <v>55091.8</v>
      </c>
      <c r="I13" s="57">
        <f t="shared" si="1"/>
        <v>1.8754152160575632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99"/>
      <c r="B14" s="99"/>
      <c r="C14" s="55" t="s">
        <v>3</v>
      </c>
      <c r="D14" s="55"/>
      <c r="E14" s="55"/>
      <c r="F14" s="56">
        <v>3708</v>
      </c>
      <c r="G14" s="57">
        <f t="shared" si="0"/>
        <v>0.87417574515938157</v>
      </c>
      <c r="H14" s="56">
        <v>3680.5</v>
      </c>
      <c r="I14" s="57">
        <f t="shared" si="1"/>
        <v>0.74718108952587237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99"/>
      <c r="B15" s="99"/>
      <c r="C15" s="55" t="s">
        <v>4</v>
      </c>
      <c r="D15" s="55"/>
      <c r="E15" s="55"/>
      <c r="F15" s="56">
        <v>36165</v>
      </c>
      <c r="G15" s="57">
        <f t="shared" si="0"/>
        <v>8.5260425630229317</v>
      </c>
      <c r="H15" s="56">
        <v>33647.800000000003</v>
      </c>
      <c r="I15" s="57">
        <f t="shared" si="1"/>
        <v>7.4810240194009614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99"/>
      <c r="B16" s="99"/>
      <c r="C16" s="55" t="s">
        <v>25</v>
      </c>
      <c r="D16" s="55"/>
      <c r="E16" s="55"/>
      <c r="F16" s="56">
        <v>4044</v>
      </c>
      <c r="G16" s="57">
        <f t="shared" si="0"/>
        <v>0.95338908129032862</v>
      </c>
      <c r="H16" s="56">
        <v>4206.7</v>
      </c>
      <c r="I16" s="57">
        <f t="shared" si="1"/>
        <v>-3.867639717593363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99"/>
      <c r="B17" s="99"/>
      <c r="C17" s="55" t="s">
        <v>5</v>
      </c>
      <c r="D17" s="55"/>
      <c r="E17" s="55"/>
      <c r="F17" s="56">
        <v>90597</v>
      </c>
      <c r="G17" s="57">
        <f t="shared" si="0"/>
        <v>21.358603016236376</v>
      </c>
      <c r="H17" s="56">
        <v>82774.600000000006</v>
      </c>
      <c r="I17" s="57">
        <f t="shared" si="1"/>
        <v>9.4502419824438846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99"/>
      <c r="B18" s="99"/>
      <c r="C18" s="55" t="s">
        <v>26</v>
      </c>
      <c r="D18" s="55"/>
      <c r="E18" s="55"/>
      <c r="F18" s="56">
        <v>21767</v>
      </c>
      <c r="G18" s="57">
        <f t="shared" si="0"/>
        <v>5.1316568082212122</v>
      </c>
      <c r="H18" s="56">
        <v>20132.099999999999</v>
      </c>
      <c r="I18" s="57">
        <f t="shared" si="1"/>
        <v>8.1208617084159265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99"/>
      <c r="B19" s="99"/>
      <c r="C19" s="55" t="s">
        <v>27</v>
      </c>
      <c r="D19" s="55"/>
      <c r="E19" s="55"/>
      <c r="F19" s="56">
        <v>791</v>
      </c>
      <c r="G19" s="57">
        <f t="shared" si="0"/>
        <v>0.18648139547493817</v>
      </c>
      <c r="H19" s="56">
        <v>589.70000000000005</v>
      </c>
      <c r="I19" s="57">
        <f t="shared" si="1"/>
        <v>34.136001356622003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99"/>
      <c r="B20" s="99"/>
      <c r="C20" s="55" t="s">
        <v>6</v>
      </c>
      <c r="D20" s="55"/>
      <c r="E20" s="55"/>
      <c r="F20" s="56">
        <v>29399</v>
      </c>
      <c r="G20" s="57">
        <f t="shared" si="0"/>
        <v>6.9309311574812984</v>
      </c>
      <c r="H20" s="56">
        <v>34406.300000000003</v>
      </c>
      <c r="I20" s="57">
        <f t="shared" si="1"/>
        <v>-14.553439341050922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99"/>
      <c r="B21" s="99"/>
      <c r="C21" s="55" t="s">
        <v>7</v>
      </c>
      <c r="D21" s="55"/>
      <c r="E21" s="55"/>
      <c r="F21" s="56">
        <v>85327</v>
      </c>
      <c r="G21" s="57">
        <f t="shared" si="0"/>
        <v>20.116179559658722</v>
      </c>
      <c r="H21" s="56">
        <v>65986</v>
      </c>
      <c r="I21" s="57">
        <f t="shared" si="1"/>
        <v>29.310762889097685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99"/>
      <c r="B22" s="99"/>
      <c r="C22" s="55" t="s">
        <v>8</v>
      </c>
      <c r="D22" s="55"/>
      <c r="E22" s="55"/>
      <c r="F22" s="56">
        <f>SUM(F9,F14:F21)</f>
        <v>424171</v>
      </c>
      <c r="G22" s="57">
        <f t="shared" si="0"/>
        <v>100</v>
      </c>
      <c r="H22" s="56">
        <f>SUM(H9,H14:H21)</f>
        <v>396005.69999999995</v>
      </c>
      <c r="I22" s="57">
        <f t="shared" si="1"/>
        <v>7.1123471202561017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99"/>
      <c r="B23" s="99" t="s">
        <v>81</v>
      </c>
      <c r="C23" s="64" t="s">
        <v>9</v>
      </c>
      <c r="D23" s="30"/>
      <c r="E23" s="30"/>
      <c r="F23" s="56">
        <v>204434</v>
      </c>
      <c r="G23" s="57">
        <f t="shared" ref="G23:G40" si="2">F23/$F$40*100</f>
        <v>49.855141736738396</v>
      </c>
      <c r="H23" s="56">
        <f>H24+H25+H26</f>
        <v>201625.8</v>
      </c>
      <c r="I23" s="57">
        <f t="shared" si="1"/>
        <v>1.3927781067700762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99"/>
      <c r="B24" s="99"/>
      <c r="C24" s="63"/>
      <c r="D24" s="30" t="s">
        <v>10</v>
      </c>
      <c r="E24" s="30"/>
      <c r="F24" s="56">
        <v>77820</v>
      </c>
      <c r="G24" s="57">
        <f t="shared" si="2"/>
        <v>18.97789570205045</v>
      </c>
      <c r="H24" s="56">
        <v>79907.7</v>
      </c>
      <c r="I24" s="57">
        <f t="shared" si="1"/>
        <v>-2.6126393326300179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99"/>
      <c r="B25" s="99"/>
      <c r="C25" s="63"/>
      <c r="D25" s="30" t="s">
        <v>28</v>
      </c>
      <c r="E25" s="30"/>
      <c r="F25" s="56">
        <v>91624</v>
      </c>
      <c r="G25" s="57">
        <f t="shared" si="2"/>
        <v>22.344265173537273</v>
      </c>
      <c r="H25" s="56">
        <v>86402.1</v>
      </c>
      <c r="I25" s="57">
        <f t="shared" si="1"/>
        <v>6.0437188447965973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99"/>
      <c r="B26" s="99"/>
      <c r="C26" s="62"/>
      <c r="D26" s="30" t="s">
        <v>11</v>
      </c>
      <c r="E26" s="30"/>
      <c r="F26" s="56">
        <v>34990</v>
      </c>
      <c r="G26" s="57">
        <f t="shared" si="2"/>
        <v>8.5329808611506728</v>
      </c>
      <c r="H26" s="56">
        <v>35316</v>
      </c>
      <c r="I26" s="57">
        <f t="shared" si="1"/>
        <v>-0.92309434817080538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99"/>
      <c r="B27" s="99"/>
      <c r="C27" s="64" t="s">
        <v>12</v>
      </c>
      <c r="D27" s="30"/>
      <c r="E27" s="30"/>
      <c r="F27" s="56">
        <v>121864</v>
      </c>
      <c r="G27" s="57">
        <f t="shared" si="2"/>
        <v>29.71886766685526</v>
      </c>
      <c r="H27" s="56">
        <f>H28+H29+H30+H31+H32+H33</f>
        <v>123376.49999999999</v>
      </c>
      <c r="I27" s="57">
        <f t="shared" si="1"/>
        <v>-1.2259222785538482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99"/>
      <c r="B28" s="99"/>
      <c r="C28" s="63"/>
      <c r="D28" s="30" t="s">
        <v>13</v>
      </c>
      <c r="E28" s="30"/>
      <c r="F28" s="56">
        <v>52936</v>
      </c>
      <c r="G28" s="57">
        <f t="shared" si="2"/>
        <v>12.909456269387595</v>
      </c>
      <c r="H28" s="56">
        <v>56045</v>
      </c>
      <c r="I28" s="57">
        <f t="shared" si="1"/>
        <v>-5.5473280399678799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99"/>
      <c r="B29" s="99"/>
      <c r="C29" s="63"/>
      <c r="D29" s="30" t="s">
        <v>29</v>
      </c>
      <c r="E29" s="30"/>
      <c r="F29" s="56">
        <v>8390</v>
      </c>
      <c r="G29" s="57">
        <f t="shared" si="2"/>
        <v>2.0460620012876287</v>
      </c>
      <c r="H29" s="56">
        <v>7764.7</v>
      </c>
      <c r="I29" s="57">
        <f t="shared" si="1"/>
        <v>8.0531121614486167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99"/>
      <c r="B30" s="99"/>
      <c r="C30" s="63"/>
      <c r="D30" s="30" t="s">
        <v>30</v>
      </c>
      <c r="E30" s="30"/>
      <c r="F30" s="56">
        <v>24994</v>
      </c>
      <c r="G30" s="57">
        <f t="shared" si="2"/>
        <v>6.0952650369705603</v>
      </c>
      <c r="H30" s="56">
        <v>26257.1</v>
      </c>
      <c r="I30" s="57">
        <f t="shared" si="1"/>
        <v>-4.810508395824364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99"/>
      <c r="B31" s="99"/>
      <c r="C31" s="63"/>
      <c r="D31" s="30" t="s">
        <v>31</v>
      </c>
      <c r="E31" s="30"/>
      <c r="F31" s="56">
        <v>26226</v>
      </c>
      <c r="G31" s="57">
        <f t="shared" si="2"/>
        <v>6.3957118052168482</v>
      </c>
      <c r="H31" s="56">
        <v>25580.799999999999</v>
      </c>
      <c r="I31" s="57">
        <f t="shared" si="1"/>
        <v>2.5222041531148376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99"/>
      <c r="B32" s="99"/>
      <c r="C32" s="63"/>
      <c r="D32" s="30" t="s">
        <v>14</v>
      </c>
      <c r="E32" s="30"/>
      <c r="F32" s="56">
        <v>8142</v>
      </c>
      <c r="G32" s="57">
        <f t="shared" si="2"/>
        <v>1.9855824570302594</v>
      </c>
      <c r="H32" s="56">
        <v>6567.7</v>
      </c>
      <c r="I32" s="57">
        <f t="shared" si="1"/>
        <v>23.970339692738719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99"/>
      <c r="B33" s="99"/>
      <c r="C33" s="62"/>
      <c r="D33" s="30" t="s">
        <v>32</v>
      </c>
      <c r="E33" s="30"/>
      <c r="F33" s="56">
        <v>1176</v>
      </c>
      <c r="G33" s="57">
        <f t="shared" si="2"/>
        <v>0.28679009696236613</v>
      </c>
      <c r="H33" s="56">
        <v>1161.2</v>
      </c>
      <c r="I33" s="57">
        <f t="shared" si="1"/>
        <v>1.2745435756114309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99"/>
      <c r="B34" s="99"/>
      <c r="C34" s="64" t="s">
        <v>15</v>
      </c>
      <c r="D34" s="30"/>
      <c r="E34" s="30"/>
      <c r="F34" s="56">
        <v>83758</v>
      </c>
      <c r="G34" s="57">
        <f t="shared" si="2"/>
        <v>20.425990596406344</v>
      </c>
      <c r="H34" s="56">
        <f>H35+H38</f>
        <v>56202.6</v>
      </c>
      <c r="I34" s="57">
        <f t="shared" si="1"/>
        <v>49.028692622761241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99"/>
      <c r="B35" s="99"/>
      <c r="C35" s="63"/>
      <c r="D35" s="64" t="s">
        <v>16</v>
      </c>
      <c r="E35" s="30"/>
      <c r="F35" s="56">
        <v>76526</v>
      </c>
      <c r="G35" s="57">
        <f t="shared" si="2"/>
        <v>18.662329047739821</v>
      </c>
      <c r="H35" s="56">
        <v>52453.2</v>
      </c>
      <c r="I35" s="57">
        <f t="shared" si="1"/>
        <v>45.893863482113595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99"/>
      <c r="B36" s="99"/>
      <c r="C36" s="63"/>
      <c r="D36" s="63"/>
      <c r="E36" s="58" t="s">
        <v>102</v>
      </c>
      <c r="F36" s="56">
        <v>31637</v>
      </c>
      <c r="G36" s="57">
        <f t="shared" si="2"/>
        <v>7.7152876680258302</v>
      </c>
      <c r="H36" s="56">
        <v>22330.799999999999</v>
      </c>
      <c r="I36" s="57">
        <f t="shared" si="1"/>
        <v>41.674279470507102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99"/>
      <c r="B37" s="99"/>
      <c r="C37" s="63"/>
      <c r="D37" s="62"/>
      <c r="E37" s="30" t="s">
        <v>33</v>
      </c>
      <c r="F37" s="56">
        <v>43499</v>
      </c>
      <c r="G37" s="57">
        <f t="shared" si="2"/>
        <v>10.608063288916636</v>
      </c>
      <c r="H37" s="56">
        <v>28346.400000000001</v>
      </c>
      <c r="I37" s="57">
        <f t="shared" si="1"/>
        <v>53.455112465780473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99"/>
      <c r="B38" s="99"/>
      <c r="C38" s="63"/>
      <c r="D38" s="55" t="s">
        <v>34</v>
      </c>
      <c r="E38" s="55"/>
      <c r="F38" s="56">
        <v>7232</v>
      </c>
      <c r="G38" s="57">
        <f t="shared" si="2"/>
        <v>1.7636615486665237</v>
      </c>
      <c r="H38" s="56">
        <v>3749.4</v>
      </c>
      <c r="I38" s="57">
        <f t="shared" si="1"/>
        <v>92.884194804502044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99"/>
      <c r="B39" s="99"/>
      <c r="C39" s="62"/>
      <c r="D39" s="55" t="s">
        <v>35</v>
      </c>
      <c r="E39" s="55"/>
      <c r="F39" s="56">
        <v>0</v>
      </c>
      <c r="G39" s="57">
        <f t="shared" si="2"/>
        <v>0</v>
      </c>
      <c r="H39" s="56">
        <v>0</v>
      </c>
      <c r="I39" s="57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99"/>
      <c r="B40" s="99"/>
      <c r="C40" s="30" t="s">
        <v>17</v>
      </c>
      <c r="D40" s="30"/>
      <c r="E40" s="30"/>
      <c r="F40" s="56">
        <f>SUM(F23,F27,F34)</f>
        <v>410056</v>
      </c>
      <c r="G40" s="57">
        <f t="shared" si="2"/>
        <v>100</v>
      </c>
      <c r="H40" s="56">
        <f>SUM(H23,H27,H34)</f>
        <v>381204.89999999997</v>
      </c>
      <c r="I40" s="57">
        <f t="shared" si="1"/>
        <v>7.5683969434810594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J7" sqref="J7:J33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6" t="s">
        <v>0</v>
      </c>
      <c r="B1" s="36"/>
      <c r="C1" s="20" t="s">
        <v>256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70" t="s">
        <v>109</v>
      </c>
      <c r="B6" s="51"/>
      <c r="C6" s="51"/>
      <c r="D6" s="51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99" t="s">
        <v>110</v>
      </c>
      <c r="B7" s="61" t="s">
        <v>111</v>
      </c>
      <c r="C7" s="55"/>
      <c r="D7" s="65" t="s">
        <v>112</v>
      </c>
      <c r="E7" s="28">
        <v>359322.12599999999</v>
      </c>
      <c r="F7" s="28">
        <v>451429</v>
      </c>
      <c r="G7" s="28">
        <v>394601.5</v>
      </c>
      <c r="H7" s="28">
        <v>396006.3</v>
      </c>
      <c r="I7" s="28">
        <v>424171</v>
      </c>
    </row>
    <row r="8" spans="1:9" ht="27" customHeight="1">
      <c r="A8" s="99"/>
      <c r="B8" s="82"/>
      <c r="C8" s="55" t="s">
        <v>113</v>
      </c>
      <c r="D8" s="65" t="s">
        <v>37</v>
      </c>
      <c r="E8" s="71">
        <v>247225.549</v>
      </c>
      <c r="F8" s="72">
        <v>196597.4</v>
      </c>
      <c r="G8" s="72">
        <v>209103</v>
      </c>
      <c r="H8" s="72">
        <v>211391.3</v>
      </c>
      <c r="I8" s="72">
        <v>216652</v>
      </c>
    </row>
    <row r="9" spans="1:9" ht="27" customHeight="1">
      <c r="A9" s="99"/>
      <c r="B9" s="55" t="s">
        <v>114</v>
      </c>
      <c r="C9" s="55"/>
      <c r="D9" s="65"/>
      <c r="E9" s="71">
        <v>349574.5</v>
      </c>
      <c r="F9" s="73">
        <v>440426.2</v>
      </c>
      <c r="G9" s="73">
        <v>383252.5</v>
      </c>
      <c r="H9" s="73">
        <v>381204.9</v>
      </c>
      <c r="I9" s="73">
        <v>410056</v>
      </c>
    </row>
    <row r="10" spans="1:9" ht="27" customHeight="1">
      <c r="A10" s="99"/>
      <c r="B10" s="55" t="s">
        <v>115</v>
      </c>
      <c r="C10" s="55"/>
      <c r="D10" s="65"/>
      <c r="E10" s="71">
        <v>9747.6260000000002</v>
      </c>
      <c r="F10" s="73">
        <v>11002.9</v>
      </c>
      <c r="G10" s="73">
        <v>11349</v>
      </c>
      <c r="H10" s="73">
        <v>14801.4</v>
      </c>
      <c r="I10" s="73">
        <v>14115</v>
      </c>
    </row>
    <row r="11" spans="1:9" ht="27" customHeight="1">
      <c r="A11" s="99"/>
      <c r="B11" s="55" t="s">
        <v>116</v>
      </c>
      <c r="C11" s="55"/>
      <c r="D11" s="65"/>
      <c r="E11" s="71">
        <v>3808.3670000000002</v>
      </c>
      <c r="F11" s="73">
        <v>4522.6000000000004</v>
      </c>
      <c r="G11" s="73">
        <v>4115.7</v>
      </c>
      <c r="H11" s="73">
        <v>5482.9</v>
      </c>
      <c r="I11" s="73">
        <v>6473</v>
      </c>
    </row>
    <row r="12" spans="1:9" ht="27" customHeight="1">
      <c r="A12" s="99"/>
      <c r="B12" s="55" t="s">
        <v>117</v>
      </c>
      <c r="C12" s="55"/>
      <c r="D12" s="65"/>
      <c r="E12" s="71">
        <v>5939.259</v>
      </c>
      <c r="F12" s="73">
        <v>6480.3</v>
      </c>
      <c r="G12" s="73">
        <v>7233.4</v>
      </c>
      <c r="H12" s="73">
        <v>9318.5</v>
      </c>
      <c r="I12" s="73">
        <v>7642</v>
      </c>
    </row>
    <row r="13" spans="1:9" ht="27" customHeight="1">
      <c r="A13" s="99"/>
      <c r="B13" s="55" t="s">
        <v>118</v>
      </c>
      <c r="C13" s="55"/>
      <c r="D13" s="65"/>
      <c r="E13" s="71">
        <v>-86.075999999999993</v>
      </c>
      <c r="F13" s="73">
        <v>541</v>
      </c>
      <c r="G13" s="73">
        <v>753</v>
      </c>
      <c r="H13" s="73">
        <v>2085.1</v>
      </c>
      <c r="I13" s="73">
        <v>-1677</v>
      </c>
    </row>
    <row r="14" spans="1:9" ht="27" customHeight="1">
      <c r="A14" s="99"/>
      <c r="B14" s="55" t="s">
        <v>119</v>
      </c>
      <c r="C14" s="55"/>
      <c r="D14" s="65"/>
      <c r="E14" s="71">
        <v>20</v>
      </c>
      <c r="F14" s="73">
        <v>0</v>
      </c>
      <c r="G14" s="73">
        <v>0</v>
      </c>
      <c r="H14" s="73">
        <v>0</v>
      </c>
      <c r="I14" s="73">
        <v>0</v>
      </c>
    </row>
    <row r="15" spans="1:9" ht="27" customHeight="1">
      <c r="A15" s="99"/>
      <c r="B15" s="55" t="s">
        <v>120</v>
      </c>
      <c r="C15" s="55"/>
      <c r="D15" s="65"/>
      <c r="E15" s="71">
        <v>-3744.826</v>
      </c>
      <c r="F15" s="73">
        <v>-238.3</v>
      </c>
      <c r="G15" s="73">
        <v>4468.2</v>
      </c>
      <c r="H15" s="73">
        <v>1401.5</v>
      </c>
      <c r="I15" s="73">
        <v>-964</v>
      </c>
    </row>
    <row r="16" spans="1:9" ht="27" customHeight="1">
      <c r="A16" s="99"/>
      <c r="B16" s="55" t="s">
        <v>121</v>
      </c>
      <c r="C16" s="55"/>
      <c r="D16" s="65" t="s">
        <v>38</v>
      </c>
      <c r="E16" s="71">
        <v>45402.069000000003</v>
      </c>
      <c r="F16" s="73">
        <v>42883.199999999997</v>
      </c>
      <c r="G16" s="73">
        <v>53114.6</v>
      </c>
      <c r="H16" s="73">
        <v>51077.9</v>
      </c>
      <c r="I16" s="73">
        <v>37150</v>
      </c>
    </row>
    <row r="17" spans="1:9" ht="27" customHeight="1">
      <c r="A17" s="99"/>
      <c r="B17" s="55" t="s">
        <v>122</v>
      </c>
      <c r="C17" s="55"/>
      <c r="D17" s="65" t="s">
        <v>39</v>
      </c>
      <c r="E17" s="71">
        <v>137076.21299999999</v>
      </c>
      <c r="F17" s="73">
        <v>131827.4</v>
      </c>
      <c r="G17" s="73">
        <v>133987.1</v>
      </c>
      <c r="H17" s="73">
        <v>122787.1</v>
      </c>
      <c r="I17" s="73">
        <v>155182</v>
      </c>
    </row>
    <row r="18" spans="1:9" ht="27" customHeight="1">
      <c r="A18" s="99"/>
      <c r="B18" s="55" t="s">
        <v>123</v>
      </c>
      <c r="C18" s="55"/>
      <c r="D18" s="65" t="s">
        <v>40</v>
      </c>
      <c r="E18" s="71">
        <v>255172.769</v>
      </c>
      <c r="F18" s="73">
        <v>257561</v>
      </c>
      <c r="G18" s="73">
        <v>249445.6</v>
      </c>
      <c r="H18" s="73">
        <v>249257.8</v>
      </c>
      <c r="I18" s="73">
        <v>244419</v>
      </c>
    </row>
    <row r="19" spans="1:9" ht="27" customHeight="1">
      <c r="A19" s="99"/>
      <c r="B19" s="55" t="s">
        <v>124</v>
      </c>
      <c r="C19" s="55"/>
      <c r="D19" s="65" t="s">
        <v>125</v>
      </c>
      <c r="E19" s="71">
        <f>E17+E18-E16</f>
        <v>346846.91299999994</v>
      </c>
      <c r="F19" s="71">
        <f>F17+F18-F16</f>
        <v>346505.2</v>
      </c>
      <c r="G19" s="71">
        <f>G17+G18-G16</f>
        <v>330318.10000000003</v>
      </c>
      <c r="H19" s="71">
        <f>H17+H18-H16</f>
        <v>320967</v>
      </c>
      <c r="I19" s="71">
        <f>I17+I18-I16</f>
        <v>362451</v>
      </c>
    </row>
    <row r="20" spans="1:9" ht="27" customHeight="1">
      <c r="A20" s="99"/>
      <c r="B20" s="55" t="s">
        <v>126</v>
      </c>
      <c r="C20" s="55"/>
      <c r="D20" s="65" t="s">
        <v>127</v>
      </c>
      <c r="E20" s="74">
        <f>E18/E8</f>
        <v>1.0321456258551984</v>
      </c>
      <c r="F20" s="74">
        <f>F18/F8</f>
        <v>1.3100936228047777</v>
      </c>
      <c r="G20" s="74">
        <f>G18/G8</f>
        <v>1.1929317130792003</v>
      </c>
      <c r="H20" s="74">
        <f>H18/H8</f>
        <v>1.1791298885053454</v>
      </c>
      <c r="I20" s="74">
        <f>I18/I8</f>
        <v>1.128164060336392</v>
      </c>
    </row>
    <row r="21" spans="1:9" ht="27" customHeight="1">
      <c r="A21" s="99"/>
      <c r="B21" s="55" t="s">
        <v>128</v>
      </c>
      <c r="C21" s="55"/>
      <c r="D21" s="65" t="s">
        <v>129</v>
      </c>
      <c r="E21" s="74">
        <f>E19/E8</f>
        <v>1.4029573982258603</v>
      </c>
      <c r="F21" s="74">
        <f>F19/F8</f>
        <v>1.7625116100212923</v>
      </c>
      <c r="G21" s="74">
        <f>G19/G8</f>
        <v>1.5796908700496886</v>
      </c>
      <c r="H21" s="74">
        <f>H19/H8</f>
        <v>1.5183548234955744</v>
      </c>
      <c r="I21" s="74">
        <f>I19/I8</f>
        <v>1.6729640160257002</v>
      </c>
    </row>
    <row r="22" spans="1:9" ht="27" customHeight="1">
      <c r="A22" s="99"/>
      <c r="B22" s="55" t="s">
        <v>130</v>
      </c>
      <c r="C22" s="55"/>
      <c r="D22" s="65" t="s">
        <v>131</v>
      </c>
      <c r="E22" s="71">
        <f>E18/E24*1000000</f>
        <v>319773.38905736984</v>
      </c>
      <c r="F22" s="71">
        <f>F18/F24*1000000</f>
        <v>325730.53857380251</v>
      </c>
      <c r="G22" s="71">
        <f>G18/G24*1000000</f>
        <v>315467.20828411647</v>
      </c>
      <c r="H22" s="71">
        <f>H18/H24*1000000</f>
        <v>315229.70262470312</v>
      </c>
      <c r="I22" s="71">
        <f>I18/I24*1000000</f>
        <v>309110.20110835973</v>
      </c>
    </row>
    <row r="23" spans="1:9" ht="27" customHeight="1">
      <c r="A23" s="99"/>
      <c r="B23" s="55" t="s">
        <v>132</v>
      </c>
      <c r="C23" s="55"/>
      <c r="D23" s="65" t="s">
        <v>133</v>
      </c>
      <c r="E23" s="71">
        <f>E19/E24*1000000</f>
        <v>434656.14802375989</v>
      </c>
      <c r="F23" s="71">
        <f>F19/F24*1000000</f>
        <v>438215.89997951232</v>
      </c>
      <c r="G23" s="71">
        <f>G19/G24*1000000</f>
        <v>417744.50562653184</v>
      </c>
      <c r="H23" s="71">
        <f>H19/H24*1000000</f>
        <v>405918.41845006688</v>
      </c>
      <c r="I23" s="71">
        <f>I19/I24*1000000</f>
        <v>458382.12864763418</v>
      </c>
    </row>
    <row r="24" spans="1:9" ht="27" customHeight="1">
      <c r="A24" s="99"/>
      <c r="B24" s="75" t="s">
        <v>134</v>
      </c>
      <c r="C24" s="76"/>
      <c r="D24" s="65" t="s">
        <v>135</v>
      </c>
      <c r="E24" s="71">
        <v>797980</v>
      </c>
      <c r="F24" s="73">
        <v>790718</v>
      </c>
      <c r="G24" s="73">
        <v>790718</v>
      </c>
      <c r="H24" s="73">
        <v>790718</v>
      </c>
      <c r="I24" s="73">
        <v>790718</v>
      </c>
    </row>
    <row r="25" spans="1:9" ht="27" customHeight="1">
      <c r="A25" s="99"/>
      <c r="B25" s="30" t="s">
        <v>136</v>
      </c>
      <c r="C25" s="30"/>
      <c r="D25" s="30"/>
      <c r="E25" s="71">
        <v>213100.28899999999</v>
      </c>
      <c r="F25" s="66">
        <v>216033.9</v>
      </c>
      <c r="G25" s="66">
        <v>227707.4</v>
      </c>
      <c r="H25" s="66">
        <v>218550.6</v>
      </c>
      <c r="I25" s="66">
        <v>223069</v>
      </c>
    </row>
    <row r="26" spans="1:9" ht="27" customHeight="1">
      <c r="A26" s="99"/>
      <c r="B26" s="30" t="s">
        <v>137</v>
      </c>
      <c r="C26" s="30"/>
      <c r="D26" s="30"/>
      <c r="E26" s="77">
        <v>0.87</v>
      </c>
      <c r="F26" s="78">
        <v>0.86799999999999999</v>
      </c>
      <c r="G26" s="78">
        <v>0.84499999999999997</v>
      </c>
      <c r="H26" s="78">
        <v>0.82899999999999996</v>
      </c>
      <c r="I26" s="78">
        <v>0.81299999999999994</v>
      </c>
    </row>
    <row r="27" spans="1:9" ht="27" customHeight="1">
      <c r="A27" s="99"/>
      <c r="B27" s="30" t="s">
        <v>138</v>
      </c>
      <c r="C27" s="30"/>
      <c r="D27" s="30"/>
      <c r="E27" s="79">
        <v>2.8</v>
      </c>
      <c r="F27" s="80">
        <v>3</v>
      </c>
      <c r="G27" s="80">
        <v>3.2</v>
      </c>
      <c r="H27" s="80">
        <v>4.3</v>
      </c>
      <c r="I27" s="80">
        <v>3.4</v>
      </c>
    </row>
    <row r="28" spans="1:9" ht="27" customHeight="1">
      <c r="A28" s="99"/>
      <c r="B28" s="30" t="s">
        <v>139</v>
      </c>
      <c r="C28" s="30"/>
      <c r="D28" s="30"/>
      <c r="E28" s="79">
        <v>92.7</v>
      </c>
      <c r="F28" s="80">
        <v>92.5</v>
      </c>
      <c r="G28" s="80">
        <v>91.8</v>
      </c>
      <c r="H28" s="80">
        <v>96.7</v>
      </c>
      <c r="I28" s="80">
        <v>97.1</v>
      </c>
    </row>
    <row r="29" spans="1:9" ht="27" customHeight="1">
      <c r="A29" s="99"/>
      <c r="B29" s="30" t="s">
        <v>140</v>
      </c>
      <c r="C29" s="30"/>
      <c r="D29" s="30"/>
      <c r="E29" s="79">
        <v>53.9</v>
      </c>
      <c r="F29" s="81">
        <v>40.6</v>
      </c>
      <c r="G29" s="81">
        <v>44.6</v>
      </c>
      <c r="H29" s="80">
        <v>47.6</v>
      </c>
      <c r="I29" s="80">
        <v>49.2</v>
      </c>
    </row>
    <row r="30" spans="1:9" ht="27" customHeight="1">
      <c r="A30" s="99"/>
      <c r="B30" s="99" t="s">
        <v>141</v>
      </c>
      <c r="C30" s="30" t="s">
        <v>142</v>
      </c>
      <c r="D30" s="30"/>
      <c r="E30" s="79">
        <v>0</v>
      </c>
      <c r="F30" s="80">
        <v>0</v>
      </c>
      <c r="G30" s="57">
        <v>0</v>
      </c>
      <c r="H30" s="80">
        <v>0</v>
      </c>
      <c r="I30" s="80">
        <v>0</v>
      </c>
    </row>
    <row r="31" spans="1:9" ht="27" customHeight="1">
      <c r="A31" s="99"/>
      <c r="B31" s="99"/>
      <c r="C31" s="30" t="s">
        <v>143</v>
      </c>
      <c r="D31" s="30"/>
      <c r="E31" s="79">
        <v>0</v>
      </c>
      <c r="F31" s="80">
        <v>0</v>
      </c>
      <c r="G31" s="80">
        <v>0</v>
      </c>
      <c r="H31" s="80">
        <v>0</v>
      </c>
      <c r="I31" s="80">
        <v>0</v>
      </c>
    </row>
    <row r="32" spans="1:9" ht="27" customHeight="1">
      <c r="A32" s="99"/>
      <c r="B32" s="99"/>
      <c r="C32" s="30" t="s">
        <v>144</v>
      </c>
      <c r="D32" s="30"/>
      <c r="E32" s="79">
        <v>5.5</v>
      </c>
      <c r="F32" s="80">
        <v>5.0999999999999996</v>
      </c>
      <c r="G32" s="80">
        <v>4.8</v>
      </c>
      <c r="H32" s="80">
        <v>4.4000000000000004</v>
      </c>
      <c r="I32" s="80">
        <v>3.8</v>
      </c>
    </row>
    <row r="33" spans="1:9" ht="27" customHeight="1">
      <c r="A33" s="99"/>
      <c r="B33" s="99"/>
      <c r="C33" s="30" t="s">
        <v>145</v>
      </c>
      <c r="D33" s="30"/>
      <c r="E33" s="79">
        <v>0</v>
      </c>
      <c r="F33" s="81">
        <v>0</v>
      </c>
      <c r="G33" s="81">
        <v>0</v>
      </c>
      <c r="H33" s="81">
        <v>0</v>
      </c>
      <c r="I33" s="81">
        <v>0</v>
      </c>
    </row>
    <row r="34" spans="1:9" ht="27" customHeight="1">
      <c r="A34" s="1" t="s">
        <v>242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L49" sqref="L49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256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7" t="s">
        <v>44</v>
      </c>
      <c r="B6" s="106"/>
      <c r="C6" s="106"/>
      <c r="D6" s="106"/>
      <c r="E6" s="106"/>
      <c r="F6" s="113" t="s">
        <v>243</v>
      </c>
      <c r="G6" s="114"/>
      <c r="H6" s="113" t="s">
        <v>244</v>
      </c>
      <c r="I6" s="114"/>
      <c r="J6" s="113" t="s">
        <v>245</v>
      </c>
      <c r="K6" s="114"/>
      <c r="L6" s="111"/>
      <c r="M6" s="111"/>
      <c r="N6" s="111"/>
      <c r="O6" s="111"/>
    </row>
    <row r="7" spans="1:25" ht="16" customHeight="1">
      <c r="A7" s="106"/>
      <c r="B7" s="106"/>
      <c r="C7" s="106"/>
      <c r="D7" s="106"/>
      <c r="E7" s="106"/>
      <c r="F7" s="53" t="s">
        <v>237</v>
      </c>
      <c r="G7" s="53" t="s">
        <v>238</v>
      </c>
      <c r="H7" s="53" t="s">
        <v>237</v>
      </c>
      <c r="I7" s="53" t="s">
        <v>238</v>
      </c>
      <c r="J7" s="53" t="s">
        <v>237</v>
      </c>
      <c r="K7" s="53" t="s">
        <v>238</v>
      </c>
      <c r="L7" s="53" t="s">
        <v>237</v>
      </c>
      <c r="M7" s="53" t="s">
        <v>238</v>
      </c>
      <c r="N7" s="53" t="s">
        <v>237</v>
      </c>
      <c r="O7" s="53" t="s">
        <v>238</v>
      </c>
    </row>
    <row r="8" spans="1:25" ht="16" customHeight="1">
      <c r="A8" s="104" t="s">
        <v>83</v>
      </c>
      <c r="B8" s="61" t="s">
        <v>45</v>
      </c>
      <c r="C8" s="55"/>
      <c r="D8" s="55"/>
      <c r="E8" s="65" t="s">
        <v>36</v>
      </c>
      <c r="F8" s="86">
        <v>11716</v>
      </c>
      <c r="G8" s="86">
        <v>11641</v>
      </c>
      <c r="H8" s="86">
        <v>19943</v>
      </c>
      <c r="I8" s="86">
        <v>20101</v>
      </c>
      <c r="J8" s="86">
        <v>8168</v>
      </c>
      <c r="K8" s="86">
        <v>8895</v>
      </c>
      <c r="L8" s="86"/>
      <c r="M8" s="86"/>
      <c r="N8" s="66"/>
      <c r="O8" s="66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4"/>
      <c r="B9" s="63"/>
      <c r="C9" s="55" t="s">
        <v>46</v>
      </c>
      <c r="D9" s="55"/>
      <c r="E9" s="65" t="s">
        <v>37</v>
      </c>
      <c r="F9" s="86">
        <v>11548</v>
      </c>
      <c r="G9" s="86">
        <v>11639</v>
      </c>
      <c r="H9" s="86">
        <f>H8-H10</f>
        <v>19930</v>
      </c>
      <c r="I9" s="86">
        <v>20088</v>
      </c>
      <c r="J9" s="86">
        <v>8146</v>
      </c>
      <c r="K9" s="86">
        <v>8862</v>
      </c>
      <c r="L9" s="86"/>
      <c r="M9" s="86"/>
      <c r="N9" s="66"/>
      <c r="O9" s="66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4"/>
      <c r="B10" s="62"/>
      <c r="C10" s="55" t="s">
        <v>47</v>
      </c>
      <c r="D10" s="55"/>
      <c r="E10" s="65" t="s">
        <v>38</v>
      </c>
      <c r="F10" s="86">
        <v>168</v>
      </c>
      <c r="G10" s="86">
        <v>2</v>
      </c>
      <c r="H10" s="86">
        <v>13</v>
      </c>
      <c r="I10" s="86">
        <v>13</v>
      </c>
      <c r="J10" s="67">
        <v>22</v>
      </c>
      <c r="K10" s="67">
        <v>33</v>
      </c>
      <c r="L10" s="86"/>
      <c r="M10" s="86"/>
      <c r="N10" s="66"/>
      <c r="O10" s="66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4"/>
      <c r="B11" s="61" t="s">
        <v>48</v>
      </c>
      <c r="C11" s="55"/>
      <c r="D11" s="55"/>
      <c r="E11" s="65" t="s">
        <v>39</v>
      </c>
      <c r="F11" s="86">
        <v>11837</v>
      </c>
      <c r="G11" s="94">
        <v>11855</v>
      </c>
      <c r="H11" s="86">
        <v>17780</v>
      </c>
      <c r="I11" s="86">
        <v>18005</v>
      </c>
      <c r="J11" s="86">
        <v>8197</v>
      </c>
      <c r="K11" s="86">
        <v>8499</v>
      </c>
      <c r="L11" s="86"/>
      <c r="M11" s="86"/>
      <c r="N11" s="66"/>
      <c r="O11" s="66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4"/>
      <c r="B12" s="63"/>
      <c r="C12" s="55" t="s">
        <v>49</v>
      </c>
      <c r="D12" s="55"/>
      <c r="E12" s="65" t="s">
        <v>40</v>
      </c>
      <c r="F12" s="86">
        <v>11821</v>
      </c>
      <c r="G12" s="86">
        <v>11827</v>
      </c>
      <c r="H12" s="86">
        <f>H11-H13</f>
        <v>17754</v>
      </c>
      <c r="I12" s="86">
        <v>17975</v>
      </c>
      <c r="J12" s="86">
        <v>8129</v>
      </c>
      <c r="K12" s="86">
        <v>8482</v>
      </c>
      <c r="L12" s="86"/>
      <c r="M12" s="86"/>
      <c r="N12" s="66"/>
      <c r="O12" s="66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4"/>
      <c r="B13" s="62"/>
      <c r="C13" s="55" t="s">
        <v>50</v>
      </c>
      <c r="D13" s="55"/>
      <c r="E13" s="65" t="s">
        <v>41</v>
      </c>
      <c r="F13" s="86">
        <v>16</v>
      </c>
      <c r="G13" s="86">
        <v>28</v>
      </c>
      <c r="H13" s="86">
        <v>26</v>
      </c>
      <c r="I13" s="67">
        <v>29</v>
      </c>
      <c r="J13" s="67">
        <v>68</v>
      </c>
      <c r="K13" s="67">
        <v>17</v>
      </c>
      <c r="L13" s="86"/>
      <c r="M13" s="86"/>
      <c r="N13" s="66"/>
      <c r="O13" s="66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4"/>
      <c r="B14" s="55" t="s">
        <v>51</v>
      </c>
      <c r="C14" s="55"/>
      <c r="D14" s="55"/>
      <c r="E14" s="65" t="s">
        <v>148</v>
      </c>
      <c r="F14" s="86">
        <f>F9-F12</f>
        <v>-273</v>
      </c>
      <c r="G14" s="86">
        <f>G9-G12</f>
        <v>-188</v>
      </c>
      <c r="H14" s="86">
        <f t="shared" ref="H14:K15" si="0">H9-H12</f>
        <v>2176</v>
      </c>
      <c r="I14" s="86">
        <f t="shared" si="0"/>
        <v>2113</v>
      </c>
      <c r="J14" s="86">
        <f>J9-J12</f>
        <v>17</v>
      </c>
      <c r="K14" s="86">
        <f t="shared" si="0"/>
        <v>380</v>
      </c>
      <c r="L14" s="86">
        <f t="shared" ref="L14:O15" si="1">L9-L12</f>
        <v>0</v>
      </c>
      <c r="M14" s="86">
        <f t="shared" si="1"/>
        <v>0</v>
      </c>
      <c r="N14" s="66">
        <f t="shared" si="1"/>
        <v>0</v>
      </c>
      <c r="O14" s="66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4"/>
      <c r="B15" s="55" t="s">
        <v>52</v>
      </c>
      <c r="C15" s="55"/>
      <c r="D15" s="55"/>
      <c r="E15" s="65" t="s">
        <v>149</v>
      </c>
      <c r="F15" s="86">
        <f>F10-F13</f>
        <v>152</v>
      </c>
      <c r="G15" s="86">
        <f>G10-G13</f>
        <v>-26</v>
      </c>
      <c r="H15" s="86">
        <f t="shared" si="0"/>
        <v>-13</v>
      </c>
      <c r="I15" s="86">
        <f t="shared" si="0"/>
        <v>-16</v>
      </c>
      <c r="J15" s="86">
        <f>J10-J13</f>
        <v>-46</v>
      </c>
      <c r="K15" s="86">
        <f t="shared" si="0"/>
        <v>16</v>
      </c>
      <c r="L15" s="86">
        <f t="shared" si="1"/>
        <v>0</v>
      </c>
      <c r="M15" s="86">
        <f t="shared" si="1"/>
        <v>0</v>
      </c>
      <c r="N15" s="66">
        <f t="shared" si="1"/>
        <v>0</v>
      </c>
      <c r="O15" s="66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4"/>
      <c r="B16" s="55" t="s">
        <v>53</v>
      </c>
      <c r="C16" s="55"/>
      <c r="D16" s="55"/>
      <c r="E16" s="65" t="s">
        <v>150</v>
      </c>
      <c r="F16" s="86">
        <f>F8-F11</f>
        <v>-121</v>
      </c>
      <c r="G16" s="86">
        <f>G8-G11</f>
        <v>-214</v>
      </c>
      <c r="H16" s="86">
        <f t="shared" ref="H16:K16" si="2">H8-H11</f>
        <v>2163</v>
      </c>
      <c r="I16" s="86">
        <f t="shared" si="2"/>
        <v>2096</v>
      </c>
      <c r="J16" s="86">
        <f t="shared" si="2"/>
        <v>-29</v>
      </c>
      <c r="K16" s="86">
        <f t="shared" si="2"/>
        <v>396</v>
      </c>
      <c r="L16" s="86">
        <f t="shared" ref="L16:O16" si="3">L8-L11</f>
        <v>0</v>
      </c>
      <c r="M16" s="86">
        <f t="shared" si="3"/>
        <v>0</v>
      </c>
      <c r="N16" s="66">
        <f t="shared" si="3"/>
        <v>0</v>
      </c>
      <c r="O16" s="66">
        <f t="shared" si="3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4"/>
      <c r="B17" s="55" t="s">
        <v>54</v>
      </c>
      <c r="C17" s="55"/>
      <c r="D17" s="55"/>
      <c r="E17" s="53"/>
      <c r="F17" s="67">
        <v>0</v>
      </c>
      <c r="G17" s="67">
        <v>0</v>
      </c>
      <c r="H17" s="67">
        <v>0</v>
      </c>
      <c r="I17" s="67">
        <v>0</v>
      </c>
      <c r="J17" s="86">
        <v>0</v>
      </c>
      <c r="K17" s="86">
        <v>0</v>
      </c>
      <c r="L17" s="86"/>
      <c r="M17" s="8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4"/>
      <c r="B18" s="55" t="s">
        <v>55</v>
      </c>
      <c r="C18" s="55"/>
      <c r="D18" s="55"/>
      <c r="E18" s="53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/>
      <c r="M18" s="92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4" t="s">
        <v>84</v>
      </c>
      <c r="B19" s="61" t="s">
        <v>56</v>
      </c>
      <c r="C19" s="55"/>
      <c r="D19" s="55"/>
      <c r="E19" s="65"/>
      <c r="F19" s="86">
        <v>2600</v>
      </c>
      <c r="G19" s="86">
        <v>2522</v>
      </c>
      <c r="H19" s="86">
        <v>9165</v>
      </c>
      <c r="I19" s="86">
        <v>9229</v>
      </c>
      <c r="J19" s="86">
        <v>15997</v>
      </c>
      <c r="K19" s="86">
        <v>8665</v>
      </c>
      <c r="L19" s="86"/>
      <c r="M19" s="86"/>
      <c r="N19" s="66"/>
      <c r="O19" s="66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4"/>
      <c r="B20" s="62"/>
      <c r="C20" s="55" t="s">
        <v>57</v>
      </c>
      <c r="D20" s="55"/>
      <c r="E20" s="65"/>
      <c r="F20" s="86">
        <v>1777</v>
      </c>
      <c r="G20" s="86">
        <v>1649</v>
      </c>
      <c r="H20" s="86">
        <v>5983</v>
      </c>
      <c r="I20" s="86">
        <v>6214</v>
      </c>
      <c r="J20" s="86">
        <v>15771</v>
      </c>
      <c r="K20" s="86">
        <v>8542</v>
      </c>
      <c r="L20" s="86"/>
      <c r="M20" s="86"/>
      <c r="N20" s="66"/>
      <c r="O20" s="66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4"/>
      <c r="B21" s="55" t="s">
        <v>58</v>
      </c>
      <c r="C21" s="55"/>
      <c r="D21" s="55"/>
      <c r="E21" s="65" t="s">
        <v>151</v>
      </c>
      <c r="F21" s="86">
        <f>F19</f>
        <v>2600</v>
      </c>
      <c r="G21" s="86">
        <v>2522</v>
      </c>
      <c r="H21" s="86">
        <f>H19</f>
        <v>9165</v>
      </c>
      <c r="I21" s="86">
        <v>9229</v>
      </c>
      <c r="J21" s="86">
        <v>15997</v>
      </c>
      <c r="K21" s="86">
        <v>8665</v>
      </c>
      <c r="L21" s="86"/>
      <c r="M21" s="86"/>
      <c r="N21" s="66"/>
      <c r="O21" s="66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4"/>
      <c r="B22" s="61" t="s">
        <v>59</v>
      </c>
      <c r="C22" s="55"/>
      <c r="D22" s="55"/>
      <c r="E22" s="65" t="s">
        <v>152</v>
      </c>
      <c r="F22" s="86">
        <v>8706</v>
      </c>
      <c r="G22" s="86">
        <v>8317</v>
      </c>
      <c r="H22" s="86">
        <v>18503</v>
      </c>
      <c r="I22" s="86">
        <v>18527</v>
      </c>
      <c r="J22" s="86">
        <v>17895</v>
      </c>
      <c r="K22" s="86">
        <v>10360</v>
      </c>
      <c r="L22" s="86"/>
      <c r="M22" s="86"/>
      <c r="N22" s="66"/>
      <c r="O22" s="66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4"/>
      <c r="B23" s="62" t="s">
        <v>60</v>
      </c>
      <c r="C23" s="55" t="s">
        <v>61</v>
      </c>
      <c r="D23" s="55"/>
      <c r="E23" s="65"/>
      <c r="F23" s="86">
        <v>1778</v>
      </c>
      <c r="G23" s="86">
        <v>1914</v>
      </c>
      <c r="H23" s="86">
        <v>12189</v>
      </c>
      <c r="I23" s="86">
        <v>12568</v>
      </c>
      <c r="J23" s="86">
        <v>1415</v>
      </c>
      <c r="K23" s="86">
        <v>1456</v>
      </c>
      <c r="L23" s="86"/>
      <c r="M23" s="86"/>
      <c r="N23" s="66"/>
      <c r="O23" s="66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4"/>
      <c r="B24" s="55" t="s">
        <v>153</v>
      </c>
      <c r="C24" s="55"/>
      <c r="D24" s="55"/>
      <c r="E24" s="65" t="s">
        <v>154</v>
      </c>
      <c r="F24" s="86">
        <f>F21-F22</f>
        <v>-6106</v>
      </c>
      <c r="G24" s="86">
        <f>G21-G22</f>
        <v>-5795</v>
      </c>
      <c r="H24" s="86">
        <f t="shared" ref="H24:K24" si="4">H21-H22</f>
        <v>-9338</v>
      </c>
      <c r="I24" s="86">
        <f t="shared" si="4"/>
        <v>-9298</v>
      </c>
      <c r="J24" s="86">
        <f t="shared" si="4"/>
        <v>-1898</v>
      </c>
      <c r="K24" s="86">
        <f t="shared" si="4"/>
        <v>-1695</v>
      </c>
      <c r="L24" s="86">
        <f t="shared" ref="L24:O24" si="5">L21-L22</f>
        <v>0</v>
      </c>
      <c r="M24" s="86">
        <f t="shared" si="5"/>
        <v>0</v>
      </c>
      <c r="N24" s="66">
        <f t="shared" si="5"/>
        <v>0</v>
      </c>
      <c r="O24" s="66">
        <f t="shared" si="5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4"/>
      <c r="B25" s="61" t="s">
        <v>62</v>
      </c>
      <c r="C25" s="61"/>
      <c r="D25" s="61"/>
      <c r="E25" s="108" t="s">
        <v>155</v>
      </c>
      <c r="F25" s="102">
        <v>6106</v>
      </c>
      <c r="G25" s="102">
        <v>5795</v>
      </c>
      <c r="H25" s="102">
        <v>9338</v>
      </c>
      <c r="I25" s="102">
        <v>9298</v>
      </c>
      <c r="J25" s="102">
        <v>1898</v>
      </c>
      <c r="K25" s="102">
        <v>1695</v>
      </c>
      <c r="L25" s="102"/>
      <c r="M25" s="102"/>
      <c r="N25" s="115"/>
      <c r="O25" s="115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4"/>
      <c r="B26" s="82" t="s">
        <v>63</v>
      </c>
      <c r="C26" s="82"/>
      <c r="D26" s="82"/>
      <c r="E26" s="109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4"/>
      <c r="B27" s="55" t="s">
        <v>156</v>
      </c>
      <c r="C27" s="55"/>
      <c r="D27" s="55"/>
      <c r="E27" s="65" t="s">
        <v>157</v>
      </c>
      <c r="F27" s="86">
        <f t="shared" ref="F27:K27" si="6">F24+F25</f>
        <v>0</v>
      </c>
      <c r="G27" s="86">
        <f t="shared" si="6"/>
        <v>0</v>
      </c>
      <c r="H27" s="86">
        <f t="shared" si="6"/>
        <v>0</v>
      </c>
      <c r="I27" s="86">
        <f t="shared" si="6"/>
        <v>0</v>
      </c>
      <c r="J27" s="86">
        <f t="shared" si="6"/>
        <v>0</v>
      </c>
      <c r="K27" s="86">
        <f t="shared" si="6"/>
        <v>0</v>
      </c>
      <c r="L27" s="86">
        <f t="shared" ref="L27:O27" si="7">L24+L25</f>
        <v>0</v>
      </c>
      <c r="M27" s="86">
        <f t="shared" si="7"/>
        <v>0</v>
      </c>
      <c r="N27" s="66">
        <f t="shared" si="7"/>
        <v>0</v>
      </c>
      <c r="O27" s="66">
        <f t="shared" si="7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6" t="s">
        <v>64</v>
      </c>
      <c r="B30" s="106"/>
      <c r="C30" s="106"/>
      <c r="D30" s="106"/>
      <c r="E30" s="106"/>
      <c r="F30" s="116" t="s">
        <v>246</v>
      </c>
      <c r="G30" s="117"/>
      <c r="H30" s="116" t="s">
        <v>247</v>
      </c>
      <c r="I30" s="117"/>
      <c r="J30" s="116" t="s">
        <v>248</v>
      </c>
      <c r="K30" s="117"/>
      <c r="L30" s="116" t="s">
        <v>249</v>
      </c>
      <c r="M30" s="117"/>
      <c r="N30" s="112"/>
      <c r="O30" s="112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6"/>
      <c r="B31" s="106"/>
      <c r="C31" s="106"/>
      <c r="D31" s="106"/>
      <c r="E31" s="106"/>
      <c r="F31" s="53" t="s">
        <v>237</v>
      </c>
      <c r="G31" s="53" t="s">
        <v>238</v>
      </c>
      <c r="H31" s="53" t="s">
        <v>237</v>
      </c>
      <c r="I31" s="53" t="s">
        <v>238</v>
      </c>
      <c r="J31" s="53" t="s">
        <v>237</v>
      </c>
      <c r="K31" s="53" t="s">
        <v>238</v>
      </c>
      <c r="L31" s="53" t="s">
        <v>237</v>
      </c>
      <c r="M31" s="53" t="s">
        <v>238</v>
      </c>
      <c r="N31" s="53" t="s">
        <v>237</v>
      </c>
      <c r="O31" s="53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04" t="s">
        <v>85</v>
      </c>
      <c r="B32" s="61" t="s">
        <v>45</v>
      </c>
      <c r="C32" s="55"/>
      <c r="D32" s="55"/>
      <c r="E32" s="65" t="s">
        <v>36</v>
      </c>
      <c r="F32" s="86">
        <v>223</v>
      </c>
      <c r="G32" s="86">
        <v>231</v>
      </c>
      <c r="H32" s="86">
        <f>58+634</f>
        <v>692</v>
      </c>
      <c r="I32" s="86">
        <f>673+59</f>
        <v>732</v>
      </c>
      <c r="J32" s="86">
        <v>380</v>
      </c>
      <c r="K32" s="86">
        <v>412.1</v>
      </c>
      <c r="L32" s="86">
        <v>127</v>
      </c>
      <c r="M32" s="86">
        <v>108</v>
      </c>
      <c r="N32" s="66"/>
      <c r="O32" s="66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0"/>
      <c r="B33" s="63"/>
      <c r="C33" s="61" t="s">
        <v>65</v>
      </c>
      <c r="D33" s="55"/>
      <c r="E33" s="65"/>
      <c r="F33" s="86">
        <v>101</v>
      </c>
      <c r="G33" s="86">
        <v>113</v>
      </c>
      <c r="H33" s="86">
        <f>32+450</f>
        <v>482</v>
      </c>
      <c r="I33" s="86">
        <f>457+36</f>
        <v>493</v>
      </c>
      <c r="J33" s="86">
        <v>374</v>
      </c>
      <c r="K33" s="86">
        <v>377</v>
      </c>
      <c r="L33" s="86">
        <v>26</v>
      </c>
      <c r="M33" s="86">
        <v>31</v>
      </c>
      <c r="N33" s="66"/>
      <c r="O33" s="66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0"/>
      <c r="B34" s="63"/>
      <c r="C34" s="62"/>
      <c r="D34" s="55" t="s">
        <v>66</v>
      </c>
      <c r="E34" s="65"/>
      <c r="F34" s="86">
        <v>101</v>
      </c>
      <c r="G34" s="86">
        <v>113</v>
      </c>
      <c r="H34" s="86">
        <f>32+450</f>
        <v>482</v>
      </c>
      <c r="I34" s="86">
        <f>457+36</f>
        <v>493</v>
      </c>
      <c r="J34" s="86">
        <v>374</v>
      </c>
      <c r="K34" s="86">
        <v>377</v>
      </c>
      <c r="L34" s="86">
        <v>26</v>
      </c>
      <c r="M34" s="86">
        <v>31</v>
      </c>
      <c r="N34" s="66"/>
      <c r="O34" s="66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0"/>
      <c r="B35" s="62"/>
      <c r="C35" s="55" t="s">
        <v>67</v>
      </c>
      <c r="D35" s="55"/>
      <c r="E35" s="65"/>
      <c r="F35" s="86">
        <v>122</v>
      </c>
      <c r="G35" s="86">
        <v>118</v>
      </c>
      <c r="H35" s="86">
        <f>25+184</f>
        <v>209</v>
      </c>
      <c r="I35" s="86">
        <f>216+23</f>
        <v>239</v>
      </c>
      <c r="J35" s="92">
        <v>6</v>
      </c>
      <c r="K35" s="92">
        <v>35.1</v>
      </c>
      <c r="L35" s="92">
        <v>101</v>
      </c>
      <c r="M35" s="86">
        <v>77</v>
      </c>
      <c r="N35" s="66"/>
      <c r="O35" s="66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0"/>
      <c r="B36" s="61" t="s">
        <v>48</v>
      </c>
      <c r="C36" s="55"/>
      <c r="D36" s="55"/>
      <c r="E36" s="65" t="s">
        <v>37</v>
      </c>
      <c r="F36" s="86">
        <v>223</v>
      </c>
      <c r="G36" s="86">
        <v>231</v>
      </c>
      <c r="H36" s="86">
        <f>55+542</f>
        <v>597</v>
      </c>
      <c r="I36" s="86">
        <f>553+57</f>
        <v>610</v>
      </c>
      <c r="J36" s="86">
        <v>110</v>
      </c>
      <c r="K36" s="86">
        <v>107.1</v>
      </c>
      <c r="L36" s="86">
        <v>125</v>
      </c>
      <c r="M36" s="86">
        <v>108</v>
      </c>
      <c r="N36" s="66"/>
      <c r="O36" s="66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0"/>
      <c r="B37" s="63"/>
      <c r="C37" s="55" t="s">
        <v>68</v>
      </c>
      <c r="D37" s="55"/>
      <c r="E37" s="65"/>
      <c r="F37" s="86">
        <v>221</v>
      </c>
      <c r="G37" s="86">
        <v>229</v>
      </c>
      <c r="H37" s="86">
        <f>54+532</f>
        <v>586</v>
      </c>
      <c r="I37" s="86">
        <f>531+56</f>
        <v>587</v>
      </c>
      <c r="J37" s="86">
        <v>109</v>
      </c>
      <c r="K37" s="86">
        <v>106.2</v>
      </c>
      <c r="L37" s="86">
        <v>118</v>
      </c>
      <c r="M37" s="86">
        <v>99</v>
      </c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0"/>
      <c r="B38" s="62"/>
      <c r="C38" s="55" t="s">
        <v>69</v>
      </c>
      <c r="D38" s="55"/>
      <c r="E38" s="65"/>
      <c r="F38" s="86">
        <v>2</v>
      </c>
      <c r="G38" s="86">
        <v>2</v>
      </c>
      <c r="H38" s="86">
        <f>1+10</f>
        <v>11</v>
      </c>
      <c r="I38" s="86">
        <f>22+1</f>
        <v>23</v>
      </c>
      <c r="J38" s="86">
        <v>1</v>
      </c>
      <c r="K38" s="86">
        <v>0.9</v>
      </c>
      <c r="L38" s="92">
        <v>8</v>
      </c>
      <c r="M38" s="86">
        <v>9</v>
      </c>
      <c r="N38" s="66"/>
      <c r="O38" s="66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0"/>
      <c r="B39" s="30" t="s">
        <v>70</v>
      </c>
      <c r="C39" s="30"/>
      <c r="D39" s="30"/>
      <c r="E39" s="65" t="s">
        <v>159</v>
      </c>
      <c r="F39" s="86">
        <f t="shared" ref="F39:M39" si="8">F32-F36</f>
        <v>0</v>
      </c>
      <c r="G39" s="86">
        <f t="shared" si="8"/>
        <v>0</v>
      </c>
      <c r="H39" s="86">
        <f t="shared" si="8"/>
        <v>95</v>
      </c>
      <c r="I39" s="86">
        <f t="shared" si="8"/>
        <v>122</v>
      </c>
      <c r="J39" s="86">
        <f t="shared" si="8"/>
        <v>270</v>
      </c>
      <c r="K39" s="86">
        <f t="shared" si="8"/>
        <v>305</v>
      </c>
      <c r="L39" s="86">
        <f t="shared" si="8"/>
        <v>2</v>
      </c>
      <c r="M39" s="86">
        <f t="shared" si="8"/>
        <v>0</v>
      </c>
      <c r="N39" s="66">
        <f t="shared" ref="N39:O39" si="9">N32-N36</f>
        <v>0</v>
      </c>
      <c r="O39" s="66">
        <f t="shared" si="9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04" t="s">
        <v>86</v>
      </c>
      <c r="B40" s="61" t="s">
        <v>71</v>
      </c>
      <c r="C40" s="55"/>
      <c r="D40" s="55"/>
      <c r="E40" s="65" t="s">
        <v>39</v>
      </c>
      <c r="F40" s="86">
        <v>27</v>
      </c>
      <c r="G40" s="86">
        <v>43</v>
      </c>
      <c r="H40" s="86">
        <v>9</v>
      </c>
      <c r="I40" s="86">
        <f>129+9</f>
        <v>138</v>
      </c>
      <c r="J40" s="86">
        <v>0</v>
      </c>
      <c r="K40" s="86">
        <v>0</v>
      </c>
      <c r="L40" s="86">
        <v>62</v>
      </c>
      <c r="M40" s="86">
        <v>63</v>
      </c>
      <c r="N40" s="66"/>
      <c r="O40" s="66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5"/>
      <c r="B41" s="62"/>
      <c r="C41" s="55" t="s">
        <v>72</v>
      </c>
      <c r="D41" s="55"/>
      <c r="E41" s="65"/>
      <c r="F41" s="93" t="s">
        <v>250</v>
      </c>
      <c r="G41" s="93">
        <v>0</v>
      </c>
      <c r="H41" s="93" t="s">
        <v>250</v>
      </c>
      <c r="I41" s="92">
        <v>0</v>
      </c>
      <c r="J41" s="86">
        <v>0</v>
      </c>
      <c r="K41" s="86">
        <v>0</v>
      </c>
      <c r="L41" s="86">
        <v>0</v>
      </c>
      <c r="M41" s="86">
        <v>0</v>
      </c>
      <c r="N41" s="66"/>
      <c r="O41" s="66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5"/>
      <c r="B42" s="61" t="s">
        <v>59</v>
      </c>
      <c r="C42" s="55"/>
      <c r="D42" s="55"/>
      <c r="E42" s="65" t="s">
        <v>40</v>
      </c>
      <c r="F42" s="86">
        <v>27</v>
      </c>
      <c r="G42" s="86">
        <v>43</v>
      </c>
      <c r="H42" s="86">
        <f>11+41</f>
        <v>52</v>
      </c>
      <c r="I42" s="86">
        <f>205+12</f>
        <v>217</v>
      </c>
      <c r="J42" s="86">
        <v>118</v>
      </c>
      <c r="K42" s="86">
        <v>90.5</v>
      </c>
      <c r="L42" s="86">
        <v>62</v>
      </c>
      <c r="M42" s="86">
        <v>63</v>
      </c>
      <c r="N42" s="66"/>
      <c r="O42" s="66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5"/>
      <c r="B43" s="62"/>
      <c r="C43" s="55" t="s">
        <v>73</v>
      </c>
      <c r="D43" s="55"/>
      <c r="E43" s="65"/>
      <c r="F43" s="86">
        <v>12</v>
      </c>
      <c r="G43" s="86">
        <v>16</v>
      </c>
      <c r="H43" s="86">
        <f>4+31</f>
        <v>35</v>
      </c>
      <c r="I43" s="86">
        <f>40+4</f>
        <v>44</v>
      </c>
      <c r="J43" s="92">
        <v>9</v>
      </c>
      <c r="K43" s="92">
        <v>40.6</v>
      </c>
      <c r="L43" s="92">
        <v>62</v>
      </c>
      <c r="M43" s="86">
        <v>63</v>
      </c>
      <c r="N43" s="66"/>
      <c r="O43" s="66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5"/>
      <c r="B44" s="55" t="s">
        <v>70</v>
      </c>
      <c r="C44" s="55"/>
      <c r="D44" s="55"/>
      <c r="E44" s="65" t="s">
        <v>160</v>
      </c>
      <c r="F44" s="92">
        <f t="shared" ref="F44:J44" si="10">F40-F42</f>
        <v>0</v>
      </c>
      <c r="G44" s="92">
        <f t="shared" si="10"/>
        <v>0</v>
      </c>
      <c r="H44" s="92">
        <f>H40-H42</f>
        <v>-43</v>
      </c>
      <c r="I44" s="92">
        <f t="shared" si="10"/>
        <v>-79</v>
      </c>
      <c r="J44" s="92">
        <f t="shared" si="10"/>
        <v>-118</v>
      </c>
      <c r="K44" s="92">
        <f>K40-K42</f>
        <v>-90.5</v>
      </c>
      <c r="L44" s="92">
        <f t="shared" ref="L44:M44" si="11">L40-L42</f>
        <v>0</v>
      </c>
      <c r="M44" s="92">
        <f t="shared" si="11"/>
        <v>0</v>
      </c>
      <c r="N44" s="68">
        <f t="shared" ref="N44:O44" si="12">N40-N42</f>
        <v>0</v>
      </c>
      <c r="O44" s="68">
        <f t="shared" si="12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04" t="s">
        <v>78</v>
      </c>
      <c r="B45" s="30" t="s">
        <v>74</v>
      </c>
      <c r="C45" s="30"/>
      <c r="D45" s="30"/>
      <c r="E45" s="65" t="s">
        <v>161</v>
      </c>
      <c r="F45" s="86">
        <f t="shared" ref="F45:M45" si="13">F39+F44</f>
        <v>0</v>
      </c>
      <c r="G45" s="86">
        <f t="shared" si="13"/>
        <v>0</v>
      </c>
      <c r="H45" s="86">
        <f t="shared" si="13"/>
        <v>52</v>
      </c>
      <c r="I45" s="86">
        <f t="shared" si="13"/>
        <v>43</v>
      </c>
      <c r="J45" s="86">
        <f t="shared" si="13"/>
        <v>152</v>
      </c>
      <c r="K45" s="86">
        <f t="shared" si="13"/>
        <v>214.5</v>
      </c>
      <c r="L45" s="86">
        <f t="shared" si="13"/>
        <v>2</v>
      </c>
      <c r="M45" s="86">
        <f t="shared" si="13"/>
        <v>0</v>
      </c>
      <c r="N45" s="66">
        <f t="shared" ref="N45:O45" si="14">N39+N44</f>
        <v>0</v>
      </c>
      <c r="O45" s="66">
        <f t="shared" si="14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5"/>
      <c r="B46" s="55" t="s">
        <v>75</v>
      </c>
      <c r="C46" s="55"/>
      <c r="D46" s="55"/>
      <c r="E46" s="55"/>
      <c r="F46" s="92">
        <v>0</v>
      </c>
      <c r="G46" s="92">
        <v>0</v>
      </c>
      <c r="H46" s="92">
        <v>60</v>
      </c>
      <c r="I46" s="92">
        <f>34+0</f>
        <v>34</v>
      </c>
      <c r="J46" s="92">
        <v>141</v>
      </c>
      <c r="K46" s="92">
        <v>211.5</v>
      </c>
      <c r="L46" s="92">
        <v>0</v>
      </c>
      <c r="M46" s="86">
        <v>0</v>
      </c>
      <c r="N46" s="68"/>
      <c r="O46" s="68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5"/>
      <c r="B47" s="55" t="s">
        <v>76</v>
      </c>
      <c r="C47" s="55"/>
      <c r="D47" s="55"/>
      <c r="E47" s="55"/>
      <c r="F47" s="86">
        <v>0</v>
      </c>
      <c r="G47" s="86">
        <v>0</v>
      </c>
      <c r="H47" s="86">
        <v>23</v>
      </c>
      <c r="I47" s="86">
        <f>32+0</f>
        <v>32</v>
      </c>
      <c r="J47" s="86">
        <v>25</v>
      </c>
      <c r="K47" s="86">
        <v>14.4</v>
      </c>
      <c r="L47" s="86">
        <v>0</v>
      </c>
      <c r="M47" s="86">
        <v>0</v>
      </c>
      <c r="N47" s="66"/>
      <c r="O47" s="66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5"/>
      <c r="B48" s="55" t="s">
        <v>77</v>
      </c>
      <c r="C48" s="55"/>
      <c r="D48" s="55"/>
      <c r="E48" s="55"/>
      <c r="F48" s="86">
        <v>0</v>
      </c>
      <c r="G48" s="86">
        <v>0</v>
      </c>
      <c r="H48" s="86">
        <v>23</v>
      </c>
      <c r="I48" s="86">
        <f>32+0</f>
        <v>32</v>
      </c>
      <c r="J48" s="86">
        <v>25</v>
      </c>
      <c r="K48" s="86">
        <v>14.4</v>
      </c>
      <c r="L48" s="86">
        <v>0</v>
      </c>
      <c r="M48" s="86">
        <v>0</v>
      </c>
      <c r="N48" s="66"/>
      <c r="O48" s="66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I41" sqref="I41"/>
      <selection pane="topRight" activeCell="I41" sqref="I41"/>
      <selection pane="bottomLeft" activeCell="I41" sqref="I41"/>
      <selection pane="bottomRight" activeCell="G18" sqref="G18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6" t="s">
        <v>0</v>
      </c>
      <c r="B1" s="36"/>
      <c r="C1" s="42" t="s">
        <v>256</v>
      </c>
      <c r="D1" s="43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4"/>
      <c r="B5" s="44" t="s">
        <v>251</v>
      </c>
      <c r="C5" s="44"/>
      <c r="D5" s="44"/>
      <c r="H5" s="16"/>
      <c r="L5" s="16"/>
      <c r="N5" s="16" t="s">
        <v>164</v>
      </c>
    </row>
    <row r="6" spans="1:14" ht="15" customHeight="1">
      <c r="A6" s="45"/>
      <c r="B6" s="46"/>
      <c r="C6" s="46"/>
      <c r="D6" s="88"/>
      <c r="E6" s="118" t="s">
        <v>254</v>
      </c>
      <c r="F6" s="119"/>
      <c r="G6" s="120"/>
      <c r="H6" s="120"/>
      <c r="I6" s="120"/>
      <c r="J6" s="120"/>
      <c r="K6" s="120"/>
      <c r="L6" s="120"/>
      <c r="M6" s="120"/>
      <c r="N6" s="120"/>
    </row>
    <row r="7" spans="1:14" ht="15" customHeight="1">
      <c r="A7" s="47"/>
      <c r="B7" s="48"/>
      <c r="C7" s="48"/>
      <c r="D7" s="89"/>
      <c r="E7" s="28" t="s">
        <v>252</v>
      </c>
      <c r="F7" s="28" t="s">
        <v>253</v>
      </c>
      <c r="G7" s="28" t="s">
        <v>252</v>
      </c>
      <c r="H7" s="28" t="s">
        <v>253</v>
      </c>
      <c r="I7" s="28" t="s">
        <v>252</v>
      </c>
      <c r="J7" s="28" t="s">
        <v>253</v>
      </c>
      <c r="K7" s="28" t="s">
        <v>252</v>
      </c>
      <c r="L7" s="28" t="s">
        <v>253</v>
      </c>
      <c r="M7" s="28" t="s">
        <v>252</v>
      </c>
      <c r="N7" s="28" t="s">
        <v>253</v>
      </c>
    </row>
    <row r="8" spans="1:14" ht="18" customHeight="1">
      <c r="A8" s="99" t="s">
        <v>165</v>
      </c>
      <c r="B8" s="83" t="s">
        <v>166</v>
      </c>
      <c r="C8" s="84"/>
      <c r="D8" s="84"/>
      <c r="E8" s="95">
        <v>13</v>
      </c>
      <c r="F8" s="95">
        <v>14</v>
      </c>
      <c r="G8" s="85"/>
      <c r="H8" s="85"/>
      <c r="I8" s="85"/>
      <c r="J8" s="85"/>
      <c r="K8" s="85"/>
      <c r="L8" s="85"/>
      <c r="M8" s="85"/>
      <c r="N8" s="85"/>
    </row>
    <row r="9" spans="1:14" ht="18" customHeight="1">
      <c r="A9" s="99"/>
      <c r="B9" s="99" t="s">
        <v>167</v>
      </c>
      <c r="C9" s="55" t="s">
        <v>168</v>
      </c>
      <c r="D9" s="55"/>
      <c r="E9" s="95">
        <v>250</v>
      </c>
      <c r="F9" s="95">
        <v>250</v>
      </c>
      <c r="G9" s="85"/>
      <c r="H9" s="85"/>
      <c r="I9" s="85"/>
      <c r="J9" s="85"/>
      <c r="K9" s="85"/>
      <c r="L9" s="85"/>
      <c r="M9" s="85"/>
      <c r="N9" s="85"/>
    </row>
    <row r="10" spans="1:14" ht="18" customHeight="1">
      <c r="A10" s="99"/>
      <c r="B10" s="99"/>
      <c r="C10" s="55" t="s">
        <v>169</v>
      </c>
      <c r="D10" s="55"/>
      <c r="E10" s="95">
        <v>184</v>
      </c>
      <c r="F10" s="95">
        <v>184</v>
      </c>
      <c r="G10" s="85"/>
      <c r="H10" s="85"/>
      <c r="I10" s="85"/>
      <c r="J10" s="85"/>
      <c r="K10" s="85"/>
      <c r="L10" s="85"/>
      <c r="M10" s="85"/>
      <c r="N10" s="85"/>
    </row>
    <row r="11" spans="1:14" ht="18" customHeight="1">
      <c r="A11" s="99"/>
      <c r="B11" s="99"/>
      <c r="C11" s="55" t="s">
        <v>170</v>
      </c>
      <c r="D11" s="55"/>
      <c r="E11" s="95"/>
      <c r="F11" s="95">
        <v>0</v>
      </c>
      <c r="G11" s="85"/>
      <c r="H11" s="85"/>
      <c r="I11" s="85"/>
      <c r="J11" s="85"/>
      <c r="K11" s="85"/>
      <c r="L11" s="85"/>
      <c r="M11" s="85"/>
      <c r="N11" s="85"/>
    </row>
    <row r="12" spans="1:14" ht="18" customHeight="1">
      <c r="A12" s="99"/>
      <c r="B12" s="99"/>
      <c r="C12" s="55" t="s">
        <v>171</v>
      </c>
      <c r="D12" s="55"/>
      <c r="E12" s="96">
        <v>63.5</v>
      </c>
      <c r="F12" s="95">
        <v>63.5</v>
      </c>
      <c r="G12" s="85"/>
      <c r="H12" s="85"/>
      <c r="I12" s="85"/>
      <c r="J12" s="85"/>
      <c r="K12" s="85"/>
      <c r="L12" s="85"/>
      <c r="M12" s="85"/>
      <c r="N12" s="85"/>
    </row>
    <row r="13" spans="1:14" ht="18" customHeight="1">
      <c r="A13" s="99"/>
      <c r="B13" s="99"/>
      <c r="C13" s="55" t="s">
        <v>172</v>
      </c>
      <c r="D13" s="55"/>
      <c r="E13" s="95"/>
      <c r="F13" s="95"/>
      <c r="G13" s="85"/>
      <c r="H13" s="85"/>
      <c r="I13" s="85"/>
      <c r="J13" s="85"/>
      <c r="K13" s="85"/>
      <c r="L13" s="85"/>
      <c r="M13" s="85"/>
      <c r="N13" s="85"/>
    </row>
    <row r="14" spans="1:14" ht="18" customHeight="1">
      <c r="A14" s="99"/>
      <c r="B14" s="99"/>
      <c r="C14" s="55" t="s">
        <v>78</v>
      </c>
      <c r="D14" s="55"/>
      <c r="E14" s="95">
        <v>2.5</v>
      </c>
      <c r="F14" s="95">
        <v>2.5</v>
      </c>
      <c r="G14" s="85"/>
      <c r="H14" s="85"/>
      <c r="I14" s="85"/>
      <c r="J14" s="85"/>
      <c r="K14" s="85"/>
      <c r="L14" s="85"/>
      <c r="M14" s="85"/>
      <c r="N14" s="85"/>
    </row>
    <row r="15" spans="1:14" ht="18" customHeight="1">
      <c r="A15" s="99" t="s">
        <v>173</v>
      </c>
      <c r="B15" s="99" t="s">
        <v>174</v>
      </c>
      <c r="C15" s="55" t="s">
        <v>175</v>
      </c>
      <c r="D15" s="55"/>
      <c r="E15" s="86">
        <v>70.7</v>
      </c>
      <c r="F15" s="86">
        <v>51.6</v>
      </c>
      <c r="G15" s="66"/>
      <c r="H15" s="66"/>
      <c r="I15" s="66"/>
      <c r="J15" s="66"/>
      <c r="K15" s="66"/>
      <c r="L15" s="66"/>
      <c r="M15" s="66"/>
      <c r="N15" s="66"/>
    </row>
    <row r="16" spans="1:14" ht="18" customHeight="1">
      <c r="A16" s="99"/>
      <c r="B16" s="99"/>
      <c r="C16" s="55" t="s">
        <v>176</v>
      </c>
      <c r="D16" s="55"/>
      <c r="E16" s="86">
        <v>434.6</v>
      </c>
      <c r="F16" s="86">
        <v>439.7</v>
      </c>
      <c r="G16" s="66"/>
      <c r="H16" s="66"/>
      <c r="I16" s="66"/>
      <c r="J16" s="66"/>
      <c r="K16" s="66"/>
      <c r="L16" s="66"/>
      <c r="M16" s="66"/>
      <c r="N16" s="66"/>
    </row>
    <row r="17" spans="1:15" ht="18" customHeight="1">
      <c r="A17" s="99"/>
      <c r="B17" s="99"/>
      <c r="C17" s="55" t="s">
        <v>177</v>
      </c>
      <c r="D17" s="55"/>
      <c r="E17" s="86">
        <v>0</v>
      </c>
      <c r="F17" s="86">
        <v>0</v>
      </c>
      <c r="G17" s="66"/>
      <c r="H17" s="66"/>
      <c r="I17" s="66"/>
      <c r="J17" s="66"/>
      <c r="K17" s="66"/>
      <c r="L17" s="66"/>
      <c r="M17" s="66"/>
      <c r="N17" s="66"/>
    </row>
    <row r="18" spans="1:15" ht="18" customHeight="1">
      <c r="A18" s="99"/>
      <c r="B18" s="99"/>
      <c r="C18" s="55" t="s">
        <v>178</v>
      </c>
      <c r="D18" s="55"/>
      <c r="E18" s="86">
        <v>505.4</v>
      </c>
      <c r="F18" s="86">
        <v>491.4</v>
      </c>
      <c r="G18" s="66"/>
      <c r="H18" s="66"/>
      <c r="I18" s="66"/>
      <c r="J18" s="66"/>
      <c r="K18" s="66"/>
      <c r="L18" s="66"/>
      <c r="M18" s="66"/>
      <c r="N18" s="66"/>
    </row>
    <row r="19" spans="1:15" ht="18" customHeight="1">
      <c r="A19" s="99"/>
      <c r="B19" s="99" t="s">
        <v>179</v>
      </c>
      <c r="C19" s="55" t="s">
        <v>180</v>
      </c>
      <c r="D19" s="55"/>
      <c r="E19" s="86">
        <v>33.6</v>
      </c>
      <c r="F19" s="86">
        <v>25.2</v>
      </c>
      <c r="G19" s="66"/>
      <c r="H19" s="66"/>
      <c r="I19" s="66"/>
      <c r="J19" s="66"/>
      <c r="K19" s="66"/>
      <c r="L19" s="66"/>
      <c r="M19" s="66"/>
      <c r="N19" s="66"/>
    </row>
    <row r="20" spans="1:15" ht="18" customHeight="1">
      <c r="A20" s="99"/>
      <c r="B20" s="99"/>
      <c r="C20" s="55" t="s">
        <v>181</v>
      </c>
      <c r="D20" s="55"/>
      <c r="E20" s="86">
        <v>96.9</v>
      </c>
      <c r="F20" s="86">
        <v>98.1</v>
      </c>
      <c r="G20" s="66"/>
      <c r="H20" s="66"/>
      <c r="I20" s="66"/>
      <c r="J20" s="66"/>
      <c r="K20" s="66"/>
      <c r="L20" s="66"/>
      <c r="M20" s="66"/>
      <c r="N20" s="66"/>
    </row>
    <row r="21" spans="1:15" ht="18" customHeight="1">
      <c r="A21" s="99"/>
      <c r="B21" s="99"/>
      <c r="C21" s="55" t="s">
        <v>182</v>
      </c>
      <c r="D21" s="55"/>
      <c r="E21" s="86">
        <v>0</v>
      </c>
      <c r="F21" s="86">
        <v>0</v>
      </c>
      <c r="G21" s="86"/>
      <c r="H21" s="86"/>
      <c r="I21" s="86"/>
      <c r="J21" s="86"/>
      <c r="K21" s="86"/>
      <c r="L21" s="86"/>
      <c r="M21" s="86"/>
      <c r="N21" s="86"/>
    </row>
    <row r="22" spans="1:15" ht="18" customHeight="1">
      <c r="A22" s="99"/>
      <c r="B22" s="99"/>
      <c r="C22" s="30" t="s">
        <v>183</v>
      </c>
      <c r="D22" s="30"/>
      <c r="E22" s="86">
        <v>130.6</v>
      </c>
      <c r="F22" s="86">
        <v>123.3</v>
      </c>
      <c r="G22" s="66"/>
      <c r="H22" s="66"/>
      <c r="I22" s="66"/>
      <c r="J22" s="66"/>
      <c r="K22" s="66"/>
      <c r="L22" s="66"/>
      <c r="M22" s="66"/>
      <c r="N22" s="66"/>
    </row>
    <row r="23" spans="1:15" ht="18" customHeight="1">
      <c r="A23" s="99"/>
      <c r="B23" s="99" t="s">
        <v>184</v>
      </c>
      <c r="C23" s="55" t="s">
        <v>185</v>
      </c>
      <c r="D23" s="55"/>
      <c r="E23" s="86">
        <v>250</v>
      </c>
      <c r="F23" s="86">
        <v>250</v>
      </c>
      <c r="G23" s="66"/>
      <c r="H23" s="66"/>
      <c r="I23" s="66"/>
      <c r="J23" s="66"/>
      <c r="K23" s="66"/>
      <c r="L23" s="66"/>
      <c r="M23" s="66"/>
      <c r="N23" s="66"/>
    </row>
    <row r="24" spans="1:15" ht="18" customHeight="1">
      <c r="A24" s="99"/>
      <c r="B24" s="99"/>
      <c r="C24" s="55" t="s">
        <v>186</v>
      </c>
      <c r="D24" s="55"/>
      <c r="E24" s="86">
        <v>125.4</v>
      </c>
      <c r="F24" s="86">
        <v>118.7</v>
      </c>
      <c r="G24" s="66"/>
      <c r="H24" s="66"/>
      <c r="I24" s="66"/>
      <c r="J24" s="66"/>
      <c r="K24" s="66"/>
      <c r="L24" s="66"/>
      <c r="M24" s="66"/>
      <c r="N24" s="66"/>
    </row>
    <row r="25" spans="1:15" ht="18" customHeight="1">
      <c r="A25" s="99"/>
      <c r="B25" s="99"/>
      <c r="C25" s="55" t="s">
        <v>187</v>
      </c>
      <c r="D25" s="55"/>
      <c r="E25" s="86">
        <v>0</v>
      </c>
      <c r="F25" s="86">
        <v>0</v>
      </c>
      <c r="G25" s="66"/>
      <c r="H25" s="66"/>
      <c r="I25" s="66"/>
      <c r="J25" s="66"/>
      <c r="K25" s="66"/>
      <c r="L25" s="66"/>
      <c r="M25" s="66"/>
      <c r="N25" s="66"/>
    </row>
    <row r="26" spans="1:15" ht="18" customHeight="1">
      <c r="A26" s="99"/>
      <c r="B26" s="99"/>
      <c r="C26" s="55" t="s">
        <v>188</v>
      </c>
      <c r="D26" s="55"/>
      <c r="E26" s="86">
        <v>374.8</v>
      </c>
      <c r="F26" s="86">
        <v>368.1</v>
      </c>
      <c r="G26" s="66"/>
      <c r="H26" s="66"/>
      <c r="I26" s="66"/>
      <c r="J26" s="66"/>
      <c r="K26" s="66"/>
      <c r="L26" s="66"/>
      <c r="M26" s="66"/>
      <c r="N26" s="66"/>
    </row>
    <row r="27" spans="1:15" ht="18" customHeight="1">
      <c r="A27" s="99"/>
      <c r="B27" s="55" t="s">
        <v>189</v>
      </c>
      <c r="C27" s="55"/>
      <c r="D27" s="55"/>
      <c r="E27" s="86">
        <v>505.4</v>
      </c>
      <c r="F27" s="86">
        <v>491.4</v>
      </c>
      <c r="G27" s="66"/>
      <c r="H27" s="66"/>
      <c r="I27" s="66"/>
      <c r="J27" s="66"/>
      <c r="K27" s="66"/>
      <c r="L27" s="66"/>
      <c r="M27" s="66"/>
      <c r="N27" s="66"/>
    </row>
    <row r="28" spans="1:15" ht="18" customHeight="1">
      <c r="A28" s="99" t="s">
        <v>190</v>
      </c>
      <c r="B28" s="99" t="s">
        <v>191</v>
      </c>
      <c r="C28" s="55" t="s">
        <v>192</v>
      </c>
      <c r="D28" s="87" t="s">
        <v>36</v>
      </c>
      <c r="E28" s="86">
        <v>169.9</v>
      </c>
      <c r="F28" s="86">
        <v>166</v>
      </c>
      <c r="G28" s="66"/>
      <c r="H28" s="66"/>
      <c r="I28" s="66"/>
      <c r="J28" s="66"/>
      <c r="K28" s="66"/>
      <c r="L28" s="66"/>
      <c r="M28" s="66"/>
      <c r="N28" s="66"/>
    </row>
    <row r="29" spans="1:15" ht="18" customHeight="1">
      <c r="A29" s="99"/>
      <c r="B29" s="99"/>
      <c r="C29" s="55" t="s">
        <v>193</v>
      </c>
      <c r="D29" s="87" t="s">
        <v>37</v>
      </c>
      <c r="E29" s="86">
        <v>0</v>
      </c>
      <c r="F29" s="86">
        <v>0</v>
      </c>
      <c r="G29" s="66"/>
      <c r="H29" s="66"/>
      <c r="I29" s="66"/>
      <c r="J29" s="66"/>
      <c r="K29" s="66"/>
      <c r="L29" s="66"/>
      <c r="M29" s="66"/>
      <c r="N29" s="66"/>
    </row>
    <row r="30" spans="1:15" ht="18" customHeight="1">
      <c r="A30" s="99"/>
      <c r="B30" s="99"/>
      <c r="C30" s="55" t="s">
        <v>194</v>
      </c>
      <c r="D30" s="87" t="s">
        <v>195</v>
      </c>
      <c r="E30" s="86">
        <v>159.6</v>
      </c>
      <c r="F30" s="86">
        <v>156</v>
      </c>
      <c r="G30" s="66"/>
      <c r="H30" s="66"/>
      <c r="I30" s="66"/>
      <c r="J30" s="66"/>
      <c r="K30" s="66"/>
      <c r="L30" s="66"/>
      <c r="M30" s="66"/>
      <c r="N30" s="66"/>
    </row>
    <row r="31" spans="1:15" ht="18" customHeight="1">
      <c r="A31" s="99"/>
      <c r="B31" s="99"/>
      <c r="C31" s="30" t="s">
        <v>196</v>
      </c>
      <c r="D31" s="87" t="s">
        <v>197</v>
      </c>
      <c r="E31" s="86">
        <f t="shared" ref="E31:F31" si="0">E28-E29-E30</f>
        <v>10.300000000000011</v>
      </c>
      <c r="F31" s="86">
        <f t="shared" si="0"/>
        <v>10</v>
      </c>
      <c r="G31" s="66">
        <f t="shared" ref="G31:N31" si="1">G28-G29-G30</f>
        <v>0</v>
      </c>
      <c r="H31" s="66">
        <f t="shared" si="1"/>
        <v>0</v>
      </c>
      <c r="I31" s="66">
        <f t="shared" si="1"/>
        <v>0</v>
      </c>
      <c r="J31" s="66">
        <f t="shared" si="1"/>
        <v>0</v>
      </c>
      <c r="K31" s="66">
        <f t="shared" si="1"/>
        <v>0</v>
      </c>
      <c r="L31" s="66">
        <f t="shared" si="1"/>
        <v>0</v>
      </c>
      <c r="M31" s="66">
        <f t="shared" si="1"/>
        <v>0</v>
      </c>
      <c r="N31" s="66">
        <f t="shared" si="1"/>
        <v>0</v>
      </c>
      <c r="O31" s="7"/>
    </row>
    <row r="32" spans="1:15" ht="18" customHeight="1">
      <c r="A32" s="99"/>
      <c r="B32" s="99"/>
      <c r="C32" s="55" t="s">
        <v>198</v>
      </c>
      <c r="D32" s="87" t="s">
        <v>199</v>
      </c>
      <c r="E32" s="86">
        <v>0.06</v>
      </c>
      <c r="F32" s="86">
        <v>0.2</v>
      </c>
      <c r="G32" s="66"/>
      <c r="H32" s="66"/>
      <c r="I32" s="66"/>
      <c r="J32" s="66"/>
      <c r="K32" s="66"/>
      <c r="L32" s="66"/>
      <c r="M32" s="66"/>
      <c r="N32" s="66"/>
    </row>
    <row r="33" spans="1:14" ht="18" customHeight="1">
      <c r="A33" s="99"/>
      <c r="B33" s="99"/>
      <c r="C33" s="55" t="s">
        <v>200</v>
      </c>
      <c r="D33" s="87" t="s">
        <v>201</v>
      </c>
      <c r="E33" s="86">
        <v>0.3</v>
      </c>
      <c r="F33" s="86">
        <v>0.1</v>
      </c>
      <c r="G33" s="66"/>
      <c r="H33" s="66"/>
      <c r="I33" s="66"/>
      <c r="J33" s="66"/>
      <c r="K33" s="66"/>
      <c r="L33" s="66"/>
      <c r="M33" s="66"/>
      <c r="N33" s="66"/>
    </row>
    <row r="34" spans="1:14" ht="18" customHeight="1">
      <c r="A34" s="99"/>
      <c r="B34" s="99"/>
      <c r="C34" s="30" t="s">
        <v>202</v>
      </c>
      <c r="D34" s="87" t="s">
        <v>203</v>
      </c>
      <c r="E34" s="86">
        <f t="shared" ref="E34:F34" si="2">E31+E32-E33</f>
        <v>10.060000000000011</v>
      </c>
      <c r="F34" s="86">
        <f t="shared" si="2"/>
        <v>10.1</v>
      </c>
      <c r="G34" s="66">
        <f t="shared" ref="G34:N34" si="3">G31+G32-G33</f>
        <v>0</v>
      </c>
      <c r="H34" s="66">
        <f t="shared" si="3"/>
        <v>0</v>
      </c>
      <c r="I34" s="66">
        <f t="shared" si="3"/>
        <v>0</v>
      </c>
      <c r="J34" s="66">
        <f t="shared" si="3"/>
        <v>0</v>
      </c>
      <c r="K34" s="66">
        <f t="shared" si="3"/>
        <v>0</v>
      </c>
      <c r="L34" s="66">
        <f t="shared" si="3"/>
        <v>0</v>
      </c>
      <c r="M34" s="66">
        <f t="shared" si="3"/>
        <v>0</v>
      </c>
      <c r="N34" s="66">
        <f t="shared" si="3"/>
        <v>0</v>
      </c>
    </row>
    <row r="35" spans="1:14" ht="18" customHeight="1">
      <c r="A35" s="99"/>
      <c r="B35" s="99" t="s">
        <v>204</v>
      </c>
      <c r="C35" s="55" t="s">
        <v>205</v>
      </c>
      <c r="D35" s="87" t="s">
        <v>206</v>
      </c>
      <c r="E35" s="86">
        <v>0</v>
      </c>
      <c r="F35" s="86">
        <v>5.6</v>
      </c>
      <c r="G35" s="66"/>
      <c r="H35" s="66"/>
      <c r="I35" s="66"/>
      <c r="J35" s="66"/>
      <c r="K35" s="66"/>
      <c r="L35" s="66"/>
      <c r="M35" s="66"/>
      <c r="N35" s="66"/>
    </row>
    <row r="36" spans="1:14" ht="18" customHeight="1">
      <c r="A36" s="99"/>
      <c r="B36" s="99"/>
      <c r="C36" s="55" t="s">
        <v>207</v>
      </c>
      <c r="D36" s="87" t="s">
        <v>208</v>
      </c>
      <c r="E36" s="86">
        <v>0</v>
      </c>
      <c r="F36" s="86">
        <v>5.6</v>
      </c>
      <c r="G36" s="66"/>
      <c r="H36" s="66"/>
      <c r="I36" s="66"/>
      <c r="J36" s="66"/>
      <c r="K36" s="66"/>
      <c r="L36" s="66"/>
      <c r="M36" s="66"/>
      <c r="N36" s="66"/>
    </row>
    <row r="37" spans="1:14" ht="18" customHeight="1">
      <c r="A37" s="99"/>
      <c r="B37" s="99"/>
      <c r="C37" s="55" t="s">
        <v>209</v>
      </c>
      <c r="D37" s="87" t="s">
        <v>210</v>
      </c>
      <c r="E37" s="86">
        <f t="shared" ref="E37:F37" si="4">E34+E35-E36</f>
        <v>10.060000000000011</v>
      </c>
      <c r="F37" s="86">
        <f t="shared" si="4"/>
        <v>10.1</v>
      </c>
      <c r="G37" s="66">
        <f t="shared" ref="G37:N37" si="5">G34+G35-G36</f>
        <v>0</v>
      </c>
      <c r="H37" s="66">
        <f t="shared" si="5"/>
        <v>0</v>
      </c>
      <c r="I37" s="66">
        <f t="shared" si="5"/>
        <v>0</v>
      </c>
      <c r="J37" s="66">
        <f t="shared" si="5"/>
        <v>0</v>
      </c>
      <c r="K37" s="66">
        <f t="shared" si="5"/>
        <v>0</v>
      </c>
      <c r="L37" s="66">
        <f t="shared" si="5"/>
        <v>0</v>
      </c>
      <c r="M37" s="66">
        <f t="shared" si="5"/>
        <v>0</v>
      </c>
      <c r="N37" s="66">
        <f t="shared" si="5"/>
        <v>0</v>
      </c>
    </row>
    <row r="38" spans="1:14" ht="18" customHeight="1">
      <c r="A38" s="99"/>
      <c r="B38" s="99"/>
      <c r="C38" s="55" t="s">
        <v>211</v>
      </c>
      <c r="D38" s="87" t="s">
        <v>212</v>
      </c>
      <c r="E38" s="86">
        <v>0</v>
      </c>
      <c r="F38" s="86">
        <v>0</v>
      </c>
      <c r="G38" s="66"/>
      <c r="H38" s="66"/>
      <c r="I38" s="66"/>
      <c r="J38" s="66"/>
      <c r="K38" s="66"/>
      <c r="L38" s="66"/>
      <c r="M38" s="66"/>
      <c r="N38" s="66"/>
    </row>
    <row r="39" spans="1:14" ht="18" customHeight="1">
      <c r="A39" s="99"/>
      <c r="B39" s="99"/>
      <c r="C39" s="55" t="s">
        <v>213</v>
      </c>
      <c r="D39" s="87" t="s">
        <v>214</v>
      </c>
      <c r="E39" s="86">
        <v>0</v>
      </c>
      <c r="F39" s="86">
        <v>0</v>
      </c>
      <c r="G39" s="66"/>
      <c r="H39" s="66"/>
      <c r="I39" s="66"/>
      <c r="J39" s="66"/>
      <c r="K39" s="66"/>
      <c r="L39" s="66"/>
      <c r="M39" s="66"/>
      <c r="N39" s="66"/>
    </row>
    <row r="40" spans="1:14" ht="18" customHeight="1">
      <c r="A40" s="99"/>
      <c r="B40" s="99"/>
      <c r="C40" s="55" t="s">
        <v>215</v>
      </c>
      <c r="D40" s="87" t="s">
        <v>216</v>
      </c>
      <c r="E40" s="86">
        <v>3.3</v>
      </c>
      <c r="F40" s="86">
        <v>3.3</v>
      </c>
      <c r="G40" s="66"/>
      <c r="H40" s="66"/>
      <c r="I40" s="66"/>
      <c r="J40" s="66"/>
      <c r="K40" s="66"/>
      <c r="L40" s="66"/>
      <c r="M40" s="66"/>
      <c r="N40" s="66"/>
    </row>
    <row r="41" spans="1:14" ht="18" customHeight="1">
      <c r="A41" s="99"/>
      <c r="B41" s="99"/>
      <c r="C41" s="30" t="s">
        <v>217</v>
      </c>
      <c r="D41" s="87" t="s">
        <v>218</v>
      </c>
      <c r="E41" s="86">
        <f t="shared" ref="E41:F41" si="6">E34+E35-E36-E40</f>
        <v>6.7600000000000113</v>
      </c>
      <c r="F41" s="86">
        <f t="shared" si="6"/>
        <v>6.8</v>
      </c>
      <c r="G41" s="66">
        <f t="shared" ref="G41:N41" si="7">G34+G35-G36-G40</f>
        <v>0</v>
      </c>
      <c r="H41" s="66">
        <f t="shared" si="7"/>
        <v>0</v>
      </c>
      <c r="I41" s="66">
        <f t="shared" si="7"/>
        <v>0</v>
      </c>
      <c r="J41" s="66">
        <f t="shared" si="7"/>
        <v>0</v>
      </c>
      <c r="K41" s="66">
        <f t="shared" si="7"/>
        <v>0</v>
      </c>
      <c r="L41" s="66">
        <f t="shared" si="7"/>
        <v>0</v>
      </c>
      <c r="M41" s="66">
        <f t="shared" si="7"/>
        <v>0</v>
      </c>
      <c r="N41" s="66">
        <f t="shared" si="7"/>
        <v>0</v>
      </c>
    </row>
    <row r="42" spans="1:14" ht="18" customHeight="1">
      <c r="A42" s="99"/>
      <c r="B42" s="99"/>
      <c r="C42" s="121" t="s">
        <v>219</v>
      </c>
      <c r="D42" s="121"/>
      <c r="E42" s="86">
        <f t="shared" ref="E42:F42" si="8">E37+E38-E39-E40</f>
        <v>6.7600000000000113</v>
      </c>
      <c r="F42" s="86">
        <f t="shared" si="8"/>
        <v>6.8</v>
      </c>
      <c r="G42" s="66">
        <f t="shared" ref="G42:N42" si="9">G37+G38-G39-G40</f>
        <v>0</v>
      </c>
      <c r="H42" s="66">
        <f t="shared" si="9"/>
        <v>0</v>
      </c>
      <c r="I42" s="66">
        <f t="shared" si="9"/>
        <v>0</v>
      </c>
      <c r="J42" s="66">
        <f t="shared" si="9"/>
        <v>0</v>
      </c>
      <c r="K42" s="66">
        <f t="shared" si="9"/>
        <v>0</v>
      </c>
      <c r="L42" s="66">
        <f t="shared" si="9"/>
        <v>0</v>
      </c>
      <c r="M42" s="66">
        <f t="shared" si="9"/>
        <v>0</v>
      </c>
      <c r="N42" s="66">
        <f t="shared" si="9"/>
        <v>0</v>
      </c>
    </row>
    <row r="43" spans="1:14" ht="18" customHeight="1">
      <c r="A43" s="99"/>
      <c r="B43" s="99"/>
      <c r="C43" s="55" t="s">
        <v>220</v>
      </c>
      <c r="D43" s="87" t="s">
        <v>221</v>
      </c>
      <c r="E43" s="86">
        <v>118.7</v>
      </c>
      <c r="F43" s="86">
        <v>112</v>
      </c>
      <c r="G43" s="66"/>
      <c r="H43" s="66"/>
      <c r="I43" s="66"/>
      <c r="J43" s="66"/>
      <c r="K43" s="66"/>
      <c r="L43" s="66"/>
      <c r="M43" s="66"/>
      <c r="N43" s="66"/>
    </row>
    <row r="44" spans="1:14" ht="18" customHeight="1">
      <c r="A44" s="99"/>
      <c r="B44" s="99"/>
      <c r="C44" s="30" t="s">
        <v>222</v>
      </c>
      <c r="D44" s="65" t="s">
        <v>223</v>
      </c>
      <c r="E44" s="86">
        <f t="shared" ref="E44" si="10">E41+E43</f>
        <v>125.46000000000001</v>
      </c>
      <c r="F44" s="86">
        <f>F41+F43</f>
        <v>118.8</v>
      </c>
      <c r="G44" s="66">
        <f t="shared" ref="G44:N44" si="11">G41+G43</f>
        <v>0</v>
      </c>
      <c r="H44" s="66">
        <f t="shared" si="11"/>
        <v>0</v>
      </c>
      <c r="I44" s="66">
        <f t="shared" si="11"/>
        <v>0</v>
      </c>
      <c r="J44" s="66">
        <f t="shared" si="11"/>
        <v>0</v>
      </c>
      <c r="K44" s="66">
        <f t="shared" si="11"/>
        <v>0</v>
      </c>
      <c r="L44" s="66">
        <f t="shared" si="11"/>
        <v>0</v>
      </c>
      <c r="M44" s="66">
        <f t="shared" si="11"/>
        <v>0</v>
      </c>
      <c r="N44" s="66">
        <f t="shared" si="11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9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2025-08-21T07:38:32Z</cp:lastPrinted>
  <dcterms:created xsi:type="dcterms:W3CDTF">1999-07-06T05:17:05Z</dcterms:created>
  <dcterms:modified xsi:type="dcterms:W3CDTF">2025-09-18T01:47:30Z</dcterms:modified>
</cp:coreProperties>
</file>