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270010000)\Ｆ資金係\総括\02_照会回答\02_照会回答\07_財政状況公表（地方債協会）\R7.7\04_回答\送付一式\"/>
    </mc:Choice>
  </mc:AlternateContent>
  <xr:revisionPtr revIDLastSave="0" documentId="13_ncr:1_{C59BEC20-F519-4BBA-AA42-0B4825644197}" xr6:coauthVersionLast="47" xr6:coauthVersionMax="47" xr10:uidLastSave="{00000000-0000-0000-0000-000000000000}"/>
  <bookViews>
    <workbookView xWindow="20370" yWindow="-120" windowWidth="29040" windowHeight="1599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9" l="1"/>
  <c r="I45" i="9"/>
  <c r="H45" i="9"/>
  <c r="K44" i="9"/>
  <c r="J44" i="9"/>
  <c r="I44" i="9"/>
  <c r="H44" i="9"/>
  <c r="G44" i="9"/>
  <c r="F44" i="9"/>
  <c r="K39" i="9"/>
  <c r="K45" i="9" s="1"/>
  <c r="I39" i="9"/>
  <c r="H39" i="9"/>
  <c r="G39" i="9"/>
  <c r="G45" i="9" s="1"/>
  <c r="F39" i="9"/>
  <c r="F45" i="9" s="1"/>
  <c r="I44" i="6"/>
  <c r="I45" i="6" s="1"/>
  <c r="H44" i="6"/>
  <c r="H45" i="6" s="1"/>
  <c r="G44" i="6"/>
  <c r="G45" i="6" s="1"/>
  <c r="F44" i="6"/>
  <c r="F45" i="6" s="1"/>
  <c r="I39" i="6"/>
  <c r="H39" i="6"/>
  <c r="G39" i="6"/>
  <c r="F39" i="6"/>
  <c r="M24" i="9" l="1"/>
  <c r="M27" i="9" s="1"/>
  <c r="L24" i="9"/>
  <c r="L27" i="9" s="1"/>
  <c r="K24" i="9"/>
  <c r="K27" i="9" s="1"/>
  <c r="J24" i="9"/>
  <c r="J27" i="9" s="1"/>
  <c r="M16" i="9"/>
  <c r="L16" i="9"/>
  <c r="K16" i="9"/>
  <c r="J16" i="9"/>
  <c r="M15" i="9"/>
  <c r="L15" i="9"/>
  <c r="K15" i="9"/>
  <c r="J15" i="9"/>
  <c r="M14" i="9"/>
  <c r="L14" i="9"/>
  <c r="K14" i="9"/>
  <c r="J14" i="9"/>
  <c r="M24" i="6"/>
  <c r="M27" i="6" s="1"/>
  <c r="L24" i="6"/>
  <c r="L27" i="6" s="1"/>
  <c r="K24" i="6"/>
  <c r="K27" i="6" s="1"/>
  <c r="J24" i="6"/>
  <c r="J27" i="6" s="1"/>
  <c r="M16" i="6"/>
  <c r="L16" i="6"/>
  <c r="K16" i="6"/>
  <c r="J16" i="6"/>
  <c r="M15" i="6"/>
  <c r="L15" i="6"/>
  <c r="K15" i="6"/>
  <c r="J15" i="6"/>
  <c r="M14" i="6"/>
  <c r="L14" i="6"/>
  <c r="K14" i="6"/>
  <c r="J14" i="6"/>
  <c r="G27" i="9" l="1"/>
  <c r="F27" i="9"/>
  <c r="I24" i="9"/>
  <c r="I27" i="9" s="1"/>
  <c r="H24" i="9"/>
  <c r="H27" i="9" s="1"/>
  <c r="G24" i="9"/>
  <c r="F24" i="9"/>
  <c r="I21" i="9"/>
  <c r="G21" i="9"/>
  <c r="H16" i="9"/>
  <c r="F16" i="9"/>
  <c r="I15" i="9"/>
  <c r="H15" i="9"/>
  <c r="G15" i="9"/>
  <c r="F15" i="9"/>
  <c r="I14" i="9"/>
  <c r="H14" i="9"/>
  <c r="G14" i="9"/>
  <c r="F14" i="9"/>
  <c r="I11" i="9"/>
  <c r="G11" i="9"/>
  <c r="I8" i="9"/>
  <c r="I16" i="9" s="1"/>
  <c r="G8" i="9"/>
  <c r="G16" i="9" s="1"/>
  <c r="F27" i="6"/>
  <c r="I24" i="6"/>
  <c r="I27" i="6" s="1"/>
  <c r="H24" i="6"/>
  <c r="H27" i="6" s="1"/>
  <c r="G24" i="6"/>
  <c r="G27" i="6" s="1"/>
  <c r="F24" i="6"/>
  <c r="I21" i="6"/>
  <c r="G21" i="6"/>
  <c r="H16" i="6"/>
  <c r="F16" i="6"/>
  <c r="I15" i="6"/>
  <c r="H15" i="6"/>
  <c r="G15" i="6"/>
  <c r="F15" i="6"/>
  <c r="I14" i="6"/>
  <c r="H14" i="6"/>
  <c r="G14" i="6"/>
  <c r="F14" i="6"/>
  <c r="I11" i="6"/>
  <c r="G11" i="6"/>
  <c r="I8" i="6"/>
  <c r="I16" i="6" s="1"/>
  <c r="G8" i="6"/>
  <c r="G16" i="6" s="1"/>
  <c r="F22" i="8" l="1"/>
  <c r="E22" i="8"/>
  <c r="I23" i="8"/>
  <c r="H23" i="8"/>
  <c r="G23" i="8"/>
  <c r="F23" i="8"/>
  <c r="I22" i="8"/>
  <c r="H22" i="8"/>
  <c r="G22" i="8"/>
  <c r="I21" i="8"/>
  <c r="H21" i="8"/>
  <c r="G21" i="8"/>
  <c r="F21" i="8"/>
  <c r="E21" i="8"/>
  <c r="I20" i="8"/>
  <c r="H20" i="8"/>
  <c r="G20" i="8"/>
  <c r="F20" i="8"/>
  <c r="E20" i="8"/>
  <c r="I19" i="8"/>
  <c r="H19" i="8"/>
  <c r="G19" i="8"/>
  <c r="F19" i="8"/>
  <c r="E19" i="8"/>
  <c r="E23" i="8" s="1"/>
  <c r="H10" i="8"/>
  <c r="G10" i="8"/>
  <c r="F10" i="8"/>
  <c r="H34" i="7"/>
  <c r="H27" i="7"/>
  <c r="H23" i="7"/>
  <c r="H40" i="7" s="1"/>
  <c r="H21" i="7"/>
  <c r="H22" i="7" s="1"/>
  <c r="F35" i="7"/>
  <c r="F34" i="7" s="1"/>
  <c r="F27" i="7"/>
  <c r="F40" i="7" s="1"/>
  <c r="F23" i="7"/>
  <c r="F21" i="7"/>
  <c r="F22" i="7" s="1"/>
  <c r="I39" i="2"/>
  <c r="H37" i="2"/>
  <c r="H35" i="2" s="1"/>
  <c r="H34" i="2" s="1"/>
  <c r="H36" i="2"/>
  <c r="H32" i="2"/>
  <c r="H31" i="2"/>
  <c r="H30" i="2"/>
  <c r="H28" i="2"/>
  <c r="H27" i="2" s="1"/>
  <c r="H26" i="2"/>
  <c r="H23" i="2"/>
  <c r="H21" i="2"/>
  <c r="H22" i="2" s="1"/>
  <c r="H20" i="2"/>
  <c r="H18" i="2"/>
  <c r="H17" i="2"/>
  <c r="H16" i="2"/>
  <c r="F35" i="2"/>
  <c r="F34" i="2"/>
  <c r="F28" i="2"/>
  <c r="F27" i="2"/>
  <c r="F23" i="2"/>
  <c r="F40" i="2" s="1"/>
  <c r="F21" i="2"/>
  <c r="F22" i="2" s="1"/>
  <c r="H40" i="2" l="1"/>
  <c r="I44" i="10" l="1"/>
  <c r="I42" i="10"/>
  <c r="I41" i="10"/>
  <c r="F41" i="10"/>
  <c r="F44" i="10" s="1"/>
  <c r="I37" i="10"/>
  <c r="F34" i="10"/>
  <c r="F37" i="10" s="1"/>
  <c r="F42" i="10" s="1"/>
  <c r="E34" i="10"/>
  <c r="E41" i="10" s="1"/>
  <c r="E44" i="10" s="1"/>
  <c r="H31" i="10"/>
  <c r="H34" i="10" s="1"/>
  <c r="G31" i="10"/>
  <c r="G34" i="10" s="1"/>
  <c r="F31" i="10"/>
  <c r="E31" i="10"/>
  <c r="H37" i="10" l="1"/>
  <c r="H42" i="10" s="1"/>
  <c r="H41" i="10"/>
  <c r="H44" i="10" s="1"/>
  <c r="G37" i="10"/>
  <c r="G42" i="10" s="1"/>
  <c r="G41" i="10"/>
  <c r="G44" i="10" s="1"/>
  <c r="E37" i="10"/>
  <c r="E42" i="10" s="1"/>
  <c r="I16" i="2" l="1"/>
  <c r="G9" i="7"/>
  <c r="G38" i="2"/>
  <c r="G20" i="2"/>
  <c r="I36" i="2"/>
  <c r="O44" i="9"/>
  <c r="N44" i="9"/>
  <c r="M44" i="9"/>
  <c r="L44" i="9"/>
  <c r="O39" i="9"/>
  <c r="N39" i="9"/>
  <c r="M39" i="9"/>
  <c r="L39" i="9"/>
  <c r="O24" i="9"/>
  <c r="O27" i="9" s="1"/>
  <c r="N24" i="9"/>
  <c r="N27" i="9" s="1"/>
  <c r="O16" i="9"/>
  <c r="N16" i="9"/>
  <c r="O15" i="9"/>
  <c r="N15" i="9"/>
  <c r="O14" i="9"/>
  <c r="N14" i="9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O39" i="6"/>
  <c r="O45" i="6" s="1"/>
  <c r="N39" i="6"/>
  <c r="M39" i="6"/>
  <c r="L39" i="6"/>
  <c r="K39" i="6"/>
  <c r="J39" i="6"/>
  <c r="O24" i="6"/>
  <c r="O27" i="6" s="1"/>
  <c r="N24" i="6"/>
  <c r="N27" i="6" s="1"/>
  <c r="O16" i="6"/>
  <c r="N16" i="6"/>
  <c r="O15" i="6"/>
  <c r="N15" i="6"/>
  <c r="O14" i="6"/>
  <c r="N14" i="6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M45" i="9" l="1"/>
  <c r="L45" i="6"/>
  <c r="G31" i="2"/>
  <c r="G34" i="2"/>
  <c r="O45" i="9"/>
  <c r="G40" i="2"/>
  <c r="G21" i="2"/>
  <c r="N45" i="6"/>
  <c r="I40" i="7"/>
  <c r="G13" i="2"/>
  <c r="K45" i="6"/>
  <c r="G31" i="7"/>
  <c r="N45" i="9"/>
  <c r="G20" i="7"/>
  <c r="G10" i="7"/>
  <c r="G24" i="7"/>
  <c r="G28" i="7"/>
  <c r="G32" i="7"/>
  <c r="G36" i="7"/>
  <c r="G40" i="7"/>
  <c r="G21" i="7"/>
  <c r="G25" i="7"/>
  <c r="G29" i="7"/>
  <c r="G33" i="7"/>
  <c r="G37" i="7"/>
  <c r="G26" i="2"/>
  <c r="G26" i="7"/>
  <c r="G30" i="7"/>
  <c r="G34" i="7"/>
  <c r="G38" i="7"/>
  <c r="G17" i="7"/>
  <c r="G19" i="7"/>
  <c r="G23" i="7"/>
  <c r="G14" i="7"/>
  <c r="G12" i="7"/>
  <c r="G27" i="7"/>
  <c r="G35" i="7"/>
  <c r="G9" i="2"/>
  <c r="I22" i="2"/>
  <c r="G22" i="2"/>
  <c r="G10" i="2"/>
  <c r="L45" i="9"/>
  <c r="G16" i="2"/>
  <c r="G14" i="2"/>
  <c r="J45" i="6"/>
  <c r="M45" i="6"/>
  <c r="G19" i="2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sharedStrings.xml><?xml version="1.0" encoding="utf-8"?>
<sst xmlns="http://schemas.openxmlformats.org/spreadsheetml/2006/main" count="497" uniqueCount="264">
  <si>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</si>
  <si>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</si>
  <si>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</si>
  <si>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</si>
  <si>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</si>
  <si>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</si>
  <si>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</si>
  <si>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</si>
  <si>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</si>
  <si>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</si>
  <si>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</si>
  <si>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</si>
  <si>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</si>
  <si>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</si>
  <si>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</si>
  <si>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</si>
  <si>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</si>
  <si>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</si>
  <si>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</si>
  <si>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</si>
  <si>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</si>
  <si>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</si>
  <si>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</si>
  <si>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</si>
  <si>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</si>
  <si>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</si>
  <si>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</si>
  <si>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</si>
  <si>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</si>
  <si>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</si>
  <si>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</si>
  <si>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</si>
  <si>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</si>
  <si>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</si>
  <si>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</si>
  <si>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</si>
  <si>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</si>
  <si>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</si>
  <si>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</si>
  <si>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</si>
  <si>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</si>
  <si>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</si>
  <si>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</si>
  <si>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</si>
  <si>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</si>
  <si>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</si>
  <si>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</si>
  <si>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</si>
  <si>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</si>
  <si>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</si>
  <si>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</si>
  <si>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</si>
  <si>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</si>
  <si>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</si>
  <si>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</si>
  <si>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</si>
  <si>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</si>
  <si>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</si>
  <si>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</si>
  <si>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</si>
  <si>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</si>
  <si>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</si>
  <si>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</si>
  <si>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</si>
  <si>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</si>
  <si>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</si>
  <si>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</si>
  <si>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</si>
  <si>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</si>
  <si>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</si>
  <si>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</si>
  <si>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</si>
  <si>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</si>
  <si>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</si>
  <si>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</si>
  <si>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</si>
  <si>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</si>
  <si>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</si>
  <si>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</si>
  <si>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</si>
  <si>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</si>
  <si>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</si>
  <si>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</si>
  <si>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</si>
  <si>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</si>
  <si>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</si>
  <si>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</si>
  <si>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</si>
  <si>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</si>
  <si>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</si>
  <si>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</si>
  <si>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</si>
  <si>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</si>
  <si>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</si>
  <si>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</si>
  <si>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</si>
  <si>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</si>
  <si>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</si>
  <si>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</si>
  <si>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</si>
  <si>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</si>
  <si>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</si>
  <si>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</si>
  <si>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</si>
  <si>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</si>
  <si>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</si>
  <si>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</si>
  <si>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</si>
  <si>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</si>
  <si>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</si>
  <si>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</si>
  <si>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</si>
  <si>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</si>
  <si>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</si>
  <si>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</si>
  <si>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</si>
  <si>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</si>
  <si>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</si>
  <si>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</si>
  <si>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</si>
  <si>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</si>
  <si>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</si>
  <si>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</si>
  <si>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</si>
  <si>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</si>
  <si>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</si>
  <si>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</si>
  <si>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</si>
  <si>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</si>
  <si>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</si>
  <si>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</si>
  <si>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</si>
  <si>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</si>
  <si>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</si>
  <si>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</si>
  <si>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</si>
  <si>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</si>
  <si>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</si>
  <si>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</si>
  <si>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</si>
  <si>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</si>
  <si>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</si>
  <si>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</si>
  <si>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</si>
  <si>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</si>
  <si>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</si>
  <si>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</si>
  <si>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</si>
  <si>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</si>
  <si>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</si>
  <si>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</si>
  <si>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</si>
  <si>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</si>
  <si>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</si>
  <si>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</si>
  <si>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</si>
  <si>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</si>
  <si>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</si>
  <si>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</si>
  <si>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</si>
  <si>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</si>
  <si>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</si>
  <si>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</si>
  <si>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</si>
  <si>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</si>
  <si>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</si>
  <si>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</si>
  <si>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</si>
  <si>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</si>
  <si>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</si>
  <si>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</si>
  <si>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</si>
  <si>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</si>
  <si>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</si>
  <si>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</si>
  <si>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</si>
  <si>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</si>
  <si>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</si>
  <si>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</si>
  <si>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</si>
  <si>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</si>
  <si>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</si>
  <si>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</si>
  <si>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</si>
  <si>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</si>
  <si>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</si>
  <si>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</si>
  <si>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</si>
  <si>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</si>
  <si>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</si>
  <si>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</si>
  <si>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</si>
  <si>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</si>
  <si>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</si>
  <si>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</si>
  <si>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</si>
  <si>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</si>
  <si>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</si>
  <si>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</si>
  <si>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</si>
  <si>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</si>
  <si>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</si>
  <si>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</si>
  <si>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</si>
  <si>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</si>
  <si>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</si>
  <si>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</si>
  <si>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</si>
  <si>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</si>
  <si>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</si>
  <si>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</si>
  <si>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</si>
  <si>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</si>
  <si>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</si>
  <si>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</si>
  <si>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</si>
  <si>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</si>
  <si>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</si>
  <si>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</si>
  <si>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</si>
  <si>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</si>
  <si>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</si>
  <si>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</si>
  <si>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</si>
  <si>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</si>
  <si>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</si>
  <si>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</si>
  <si>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</si>
  <si>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</si>
  <si>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</si>
  <si>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</si>
  <si>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</si>
  <si>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</si>
  <si>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</si>
  <si>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</si>
  <si>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</si>
  <si>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</si>
  <si>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</si>
  <si>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</si>
  <si>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</si>
  <si>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</si>
  <si>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</si>
  <si>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</si>
  <si>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</si>
  <si>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京都市</t>
    <rPh sb="0" eb="3">
      <t>キョウトシ</t>
    </rPh>
    <phoneticPr fontId="7"/>
  </si>
  <si>
    <t xml:space="preserve">               －</t>
  </si>
  <si>
    <t xml:space="preserve">      ▲ 1,829</t>
  </si>
  <si>
    <t xml:space="preserve">      ▲ 1,742</t>
  </si>
  <si>
    <t xml:space="preserve">           ▲ 97</t>
  </si>
  <si>
    <t xml:space="preserve">         ▲ 167</t>
  </si>
  <si>
    <t xml:space="preserve">           ▲ 86</t>
  </si>
  <si>
    <t xml:space="preserve">         ▲ 151</t>
  </si>
  <si>
    <t xml:space="preserve">           ▲ 87</t>
  </si>
  <si>
    <t xml:space="preserve">         ▲ 152</t>
  </si>
  <si>
    <t>-</t>
    <phoneticPr fontId="7"/>
  </si>
  <si>
    <t>水道事業</t>
    <rPh sb="0" eb="2">
      <t>スイドウ</t>
    </rPh>
    <rPh sb="2" eb="4">
      <t>ジギョウ</t>
    </rPh>
    <phoneticPr fontId="7"/>
  </si>
  <si>
    <t>公共下水道事業</t>
    <rPh sb="0" eb="2">
      <t>コウキョウ</t>
    </rPh>
    <rPh sb="2" eb="5">
      <t>ゲスイドウ</t>
    </rPh>
    <rPh sb="5" eb="7">
      <t>ジギョウ</t>
    </rPh>
    <phoneticPr fontId="7"/>
  </si>
  <si>
    <t>自動車運送事業</t>
    <rPh sb="0" eb="3">
      <t>ジドウシャ</t>
    </rPh>
    <rPh sb="3" eb="5">
      <t>ウンソウ</t>
    </rPh>
    <rPh sb="5" eb="7">
      <t>ジギョウ</t>
    </rPh>
    <phoneticPr fontId="7"/>
  </si>
  <si>
    <t>高速鉄道事業</t>
    <rPh sb="0" eb="2">
      <t>コウソク</t>
    </rPh>
    <rPh sb="2" eb="4">
      <t>テツドウ</t>
    </rPh>
    <rPh sb="4" eb="6">
      <t>ジギョウ</t>
    </rPh>
    <phoneticPr fontId="7"/>
  </si>
  <si>
    <t>中央卸売市場第一市場事業</t>
  </si>
  <si>
    <t>中央卸売市場二市場・と畜場事業</t>
  </si>
  <si>
    <t>農業集落排水事業</t>
  </si>
  <si>
    <t>中央卸売市場第一市場事業</t>
    <rPh sb="0" eb="2">
      <t>チュウオウ</t>
    </rPh>
    <rPh sb="2" eb="4">
      <t>オロシウリ</t>
    </rPh>
    <rPh sb="4" eb="6">
      <t>イチバ</t>
    </rPh>
    <rPh sb="6" eb="8">
      <t>ダイイチ</t>
    </rPh>
    <rPh sb="8" eb="10">
      <t>イチバ</t>
    </rPh>
    <rPh sb="10" eb="12">
      <t>ジギョウ</t>
    </rPh>
    <phoneticPr fontId="7"/>
  </si>
  <si>
    <t>中央卸売市場二市場・と畜場事業</t>
    <rPh sb="0" eb="2">
      <t>チュウオウ</t>
    </rPh>
    <rPh sb="2" eb="4">
      <t>オロシウリ</t>
    </rPh>
    <rPh sb="4" eb="6">
      <t>イチバ</t>
    </rPh>
    <rPh sb="6" eb="7">
      <t>ニ</t>
    </rPh>
    <rPh sb="7" eb="9">
      <t>イチバ</t>
    </rPh>
    <rPh sb="11" eb="12">
      <t>チク</t>
    </rPh>
    <rPh sb="12" eb="13">
      <t>バ</t>
    </rPh>
    <rPh sb="13" eb="15">
      <t>ジギョウ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</si>
</sst>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  <font>
      <sz val="11"/>
      <name val="ＭＳ Ｐゴシック"/>
      <family val="1"/>
      <charset val="128"/>
    </font>
    <font>
      <sz val="11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37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2" fillId="0" borderId="8" xfId="1" applyNumberFormat="1" applyFill="1" applyBorder="1" applyAlignment="1">
      <alignment horizontal="center" vertical="center"/>
    </xf>
    <xf numFmtId="0" fontId="0" fillId="0" borderId="8" xfId="0" applyFill="1" applyBorder="1"/>
    <xf numFmtId="0" fontId="0" fillId="0" borderId="12" xfId="0" applyFill="1" applyBorder="1"/>
    <xf numFmtId="0" fontId="0" fillId="0" borderId="9" xfId="0" applyFill="1" applyBorder="1"/>
    <xf numFmtId="0" fontId="0" fillId="0" borderId="6" xfId="0" applyFill="1" applyBorder="1"/>
    <xf numFmtId="3" fontId="0" fillId="0" borderId="6" xfId="0" applyNumberFormat="1" applyFill="1" applyBorder="1"/>
    <xf numFmtId="177" fontId="18" fillId="0" borderId="8" xfId="1" applyNumberFormat="1" applyFont="1" applyFill="1" applyBorder="1" applyAlignment="1">
      <alignment vertical="center"/>
    </xf>
    <xf numFmtId="177" fontId="19" fillId="0" borderId="8" xfId="1" applyNumberFormat="1" applyFont="1" applyFill="1" applyBorder="1" applyAlignment="1">
      <alignment vertical="center"/>
    </xf>
    <xf numFmtId="177" fontId="0" fillId="0" borderId="8" xfId="1" applyNumberFormat="1" applyFont="1" applyFill="1" applyBorder="1" applyAlignment="1">
      <alignment vertical="center"/>
    </xf>
    <xf numFmtId="177" fontId="20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7" fontId="19" fillId="0" borderId="8" xfId="1" applyNumberFormat="1" applyFont="1" applyFill="1" applyBorder="1" applyAlignment="1">
      <alignment horizontal="right" vertical="center"/>
    </xf>
    <xf numFmtId="178" fontId="19" fillId="0" borderId="8" xfId="1" applyNumberFormat="1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8" xfId="1" applyNumberFormat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vertical="center"/>
    </xf>
    <xf numFmtId="181" fontId="0" fillId="0" borderId="8" xfId="0" applyNumberFormat="1" applyFont="1" applyFill="1" applyBorder="1" applyAlignment="1">
      <alignment vertical="center"/>
    </xf>
    <xf numFmtId="181" fontId="0" fillId="0" borderId="8" xfId="1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8" xfId="1" applyNumberFormat="1" applyFont="1" applyFill="1" applyBorder="1" applyAlignment="1">
      <alignment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2" fillId="0" borderId="13" xfId="1" quotePrefix="1" applyNumberFormat="1" applyFont="1" applyFill="1" applyBorder="1" applyAlignment="1">
      <alignment horizontal="right" vertical="center"/>
    </xf>
    <xf numFmtId="177" fontId="2" fillId="0" borderId="13" xfId="1" applyNumberFormat="1" applyFont="1" applyFill="1" applyBorder="1" applyAlignment="1">
      <alignment vertical="center"/>
    </xf>
    <xf numFmtId="177" fontId="2" fillId="0" borderId="8" xfId="0" quotePrefix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quotePrefix="1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13" xfId="0" quotePrefix="1" applyNumberFormat="1" applyFont="1" applyFill="1" applyBorder="1" applyAlignment="1">
      <alignment horizontal="right" vertical="center"/>
    </xf>
    <xf numFmtId="177" fontId="2" fillId="0" borderId="12" xfId="1" applyNumberFormat="1" applyBorder="1" applyAlignment="1">
      <alignment vertical="center"/>
    </xf>
    <xf numFmtId="177" fontId="0" fillId="0" borderId="12" xfId="0" quotePrefix="1" applyNumberFormat="1" applyBorder="1" applyAlignment="1">
      <alignment horizontal="right" vertical="center"/>
    </xf>
    <xf numFmtId="177" fontId="2" fillId="0" borderId="12" xfId="1" quotePrefix="1" applyNumberFormat="1" applyFont="1" applyBorder="1" applyAlignment="1">
      <alignment horizontal="right"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12" xfId="1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3" xfId="1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9" xfId="1" applyNumberFormat="1" applyFont="1" applyFill="1" applyBorder="1" applyAlignment="1">
      <alignment vertical="center"/>
    </xf>
    <xf numFmtId="0" fontId="12" fillId="0" borderId="8" xfId="3" applyBorder="1" applyAlignment="1">
      <alignment vertical="center" textRotation="255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H28" sqref="H28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9" width="10.625" style="1" customWidth="1"/>
    <col min="10" max="12" width="9" style="1"/>
    <col min="13" max="13" width="9.875" style="1" customWidth="1"/>
    <col min="14" max="16384" width="9" style="1"/>
  </cols>
  <sheetData>
    <row r="1" spans="1:9" ht="33.950000000000003" customHeight="1">
      <c r="A1" s="111" t="s">
        <v>0</v>
      </c>
      <c r="B1" s="111"/>
      <c r="C1" s="111"/>
      <c r="D1" s="111"/>
      <c r="E1" s="20" t="s">
        <v>244</v>
      </c>
      <c r="F1" s="2"/>
    </row>
    <row r="3" spans="1:9" ht="14.25">
      <c r="A3" s="10" t="s">
        <v>103</v>
      </c>
    </row>
    <row r="5" spans="1:9">
      <c r="A5" s="9" t="s">
        <v>233</v>
      </c>
    </row>
    <row r="6" spans="1:9" ht="14.25">
      <c r="A6" s="3"/>
      <c r="G6" s="113" t="s">
        <v>104</v>
      </c>
      <c r="H6" s="114"/>
      <c r="I6" s="114"/>
    </row>
    <row r="7" spans="1:9" ht="27" customHeight="1">
      <c r="A7" s="8"/>
      <c r="B7" s="4"/>
      <c r="C7" s="4"/>
      <c r="D7" s="4"/>
      <c r="E7" s="58"/>
      <c r="F7" s="51" t="s">
        <v>234</v>
      </c>
      <c r="G7" s="51"/>
      <c r="H7" s="51" t="s">
        <v>231</v>
      </c>
      <c r="I7" s="52" t="s">
        <v>20</v>
      </c>
    </row>
    <row r="8" spans="1:9" ht="17.100000000000001" customHeight="1">
      <c r="A8" s="5"/>
      <c r="B8" s="6"/>
      <c r="C8" s="6"/>
      <c r="D8" s="6"/>
      <c r="E8" s="59"/>
      <c r="F8" s="53" t="s">
        <v>101</v>
      </c>
      <c r="G8" s="53" t="s">
        <v>1</v>
      </c>
      <c r="H8" s="53" t="s">
        <v>228</v>
      </c>
      <c r="I8" s="54"/>
    </row>
    <row r="9" spans="1:9" ht="18" customHeight="1">
      <c r="A9" s="112" t="s">
        <v>79</v>
      </c>
      <c r="B9" s="112" t="s">
        <v>80</v>
      </c>
      <c r="C9" s="60" t="s">
        <v>2</v>
      </c>
      <c r="D9" s="55"/>
      <c r="E9" s="55"/>
      <c r="F9" s="87">
        <v>336086</v>
      </c>
      <c r="G9" s="56">
        <f t="shared" ref="G9:G22" si="0">F9/$F$22*100</f>
        <v>35.028515921389442</v>
      </c>
      <c r="H9" s="89">
        <v>317816</v>
      </c>
      <c r="I9" s="56">
        <f t="shared" ref="I9:I21" si="1">(F9/H9-1)*100</f>
        <v>5.7486092581871207</v>
      </c>
    </row>
    <row r="10" spans="1:9" ht="18" customHeight="1">
      <c r="A10" s="112"/>
      <c r="B10" s="112"/>
      <c r="C10" s="62"/>
      <c r="D10" s="60" t="s">
        <v>21</v>
      </c>
      <c r="E10" s="55"/>
      <c r="F10" s="87">
        <v>155954</v>
      </c>
      <c r="G10" s="56">
        <f t="shared" si="0"/>
        <v>16.254283641699949</v>
      </c>
      <c r="H10" s="89">
        <v>143681</v>
      </c>
      <c r="I10" s="56">
        <f t="shared" si="1"/>
        <v>8.5418392132571519</v>
      </c>
    </row>
    <row r="11" spans="1:9" ht="18" customHeight="1">
      <c r="A11" s="112"/>
      <c r="B11" s="112"/>
      <c r="C11" s="50"/>
      <c r="D11" s="50"/>
      <c r="E11" s="30" t="s">
        <v>22</v>
      </c>
      <c r="F11" s="87">
        <v>124840</v>
      </c>
      <c r="G11" s="56">
        <f t="shared" si="0"/>
        <v>13.011431382521907</v>
      </c>
      <c r="H11" s="89">
        <v>109327</v>
      </c>
      <c r="I11" s="56">
        <f t="shared" si="1"/>
        <v>14.189541467341105</v>
      </c>
    </row>
    <row r="12" spans="1:9" ht="18" customHeight="1">
      <c r="A12" s="112"/>
      <c r="B12" s="112"/>
      <c r="C12" s="50"/>
      <c r="D12" s="29"/>
      <c r="E12" s="30" t="s">
        <v>23</v>
      </c>
      <c r="F12" s="87">
        <v>21756</v>
      </c>
      <c r="G12" s="56">
        <f>F12/$F$22*100</f>
        <v>2.2675160297832955</v>
      </c>
      <c r="H12" s="89">
        <v>24995</v>
      </c>
      <c r="I12" s="56">
        <f t="shared" si="1"/>
        <v>-12.958591718343671</v>
      </c>
    </row>
    <row r="13" spans="1:9" ht="18" customHeight="1">
      <c r="A13" s="112"/>
      <c r="B13" s="112"/>
      <c r="C13" s="61"/>
      <c r="D13" s="55" t="s">
        <v>24</v>
      </c>
      <c r="E13" s="55"/>
      <c r="F13" s="87">
        <v>126586</v>
      </c>
      <c r="G13" s="56">
        <f t="shared" si="0"/>
        <v>13.193407986125585</v>
      </c>
      <c r="H13" s="89">
        <v>122099</v>
      </c>
      <c r="I13" s="56">
        <f t="shared" si="1"/>
        <v>3.6748867722094403</v>
      </c>
    </row>
    <row r="14" spans="1:9" ht="18" customHeight="1">
      <c r="A14" s="112"/>
      <c r="B14" s="112"/>
      <c r="C14" s="55" t="s">
        <v>3</v>
      </c>
      <c r="D14" s="55"/>
      <c r="E14" s="55"/>
      <c r="F14" s="87">
        <v>3594</v>
      </c>
      <c r="G14" s="56">
        <f t="shared" si="0"/>
        <v>0.37458414281307062</v>
      </c>
      <c r="H14" s="89">
        <v>3532</v>
      </c>
      <c r="I14" s="56">
        <f t="shared" si="1"/>
        <v>1.7553793884484747</v>
      </c>
    </row>
    <row r="15" spans="1:9" ht="18" customHeight="1">
      <c r="A15" s="112"/>
      <c r="B15" s="112"/>
      <c r="C15" s="55" t="s">
        <v>4</v>
      </c>
      <c r="D15" s="55"/>
      <c r="E15" s="55"/>
      <c r="F15" s="87">
        <v>72000</v>
      </c>
      <c r="G15" s="56">
        <f t="shared" si="0"/>
        <v>7.5041898393269584</v>
      </c>
      <c r="H15" s="89">
        <v>66312</v>
      </c>
      <c r="I15" s="56">
        <f t="shared" si="1"/>
        <v>8.5776330076004381</v>
      </c>
    </row>
    <row r="16" spans="1:9" ht="18" customHeight="1">
      <c r="A16" s="112"/>
      <c r="B16" s="112"/>
      <c r="C16" s="55" t="s">
        <v>25</v>
      </c>
      <c r="D16" s="55"/>
      <c r="E16" s="55"/>
      <c r="F16" s="87">
        <v>23337</v>
      </c>
      <c r="G16" s="56">
        <f t="shared" si="0"/>
        <v>2.4322955316718504</v>
      </c>
      <c r="H16" s="89">
        <f>16765+5534</f>
        <v>22299</v>
      </c>
      <c r="I16" s="56">
        <f>(F16/H16-1)*100</f>
        <v>4.6549172608637113</v>
      </c>
    </row>
    <row r="17" spans="1:9" ht="18" customHeight="1">
      <c r="A17" s="112"/>
      <c r="B17" s="112"/>
      <c r="C17" s="55" t="s">
        <v>5</v>
      </c>
      <c r="D17" s="55"/>
      <c r="E17" s="55"/>
      <c r="F17" s="87">
        <v>177451</v>
      </c>
      <c r="G17" s="56">
        <f t="shared" si="0"/>
        <v>18.494805433033441</v>
      </c>
      <c r="H17" s="89">
        <f>182580+967</f>
        <v>183547</v>
      </c>
      <c r="I17" s="56">
        <f t="shared" si="1"/>
        <v>-3.3212201779380779</v>
      </c>
    </row>
    <row r="18" spans="1:9" ht="18" customHeight="1">
      <c r="A18" s="112"/>
      <c r="B18" s="112"/>
      <c r="C18" s="55" t="s">
        <v>26</v>
      </c>
      <c r="D18" s="55"/>
      <c r="E18" s="55"/>
      <c r="F18" s="87">
        <v>52747</v>
      </c>
      <c r="G18" s="56">
        <f t="shared" si="0"/>
        <v>5.4975486313191535</v>
      </c>
      <c r="H18" s="89">
        <f>47524+7</f>
        <v>47531</v>
      </c>
      <c r="I18" s="56">
        <f t="shared" si="1"/>
        <v>10.973890723948587</v>
      </c>
    </row>
    <row r="19" spans="1:9" ht="18" customHeight="1">
      <c r="A19" s="112"/>
      <c r="B19" s="112"/>
      <c r="C19" s="55" t="s">
        <v>27</v>
      </c>
      <c r="D19" s="55"/>
      <c r="E19" s="55"/>
      <c r="F19" s="87">
        <v>12298</v>
      </c>
      <c r="G19" s="56">
        <f t="shared" si="0"/>
        <v>1.281757314500596</v>
      </c>
      <c r="H19" s="89">
        <v>6968</v>
      </c>
      <c r="I19" s="56">
        <f t="shared" si="1"/>
        <v>76.492537313432834</v>
      </c>
    </row>
    <row r="20" spans="1:9" ht="18" customHeight="1">
      <c r="A20" s="112"/>
      <c r="B20" s="112"/>
      <c r="C20" s="55" t="s">
        <v>6</v>
      </c>
      <c r="D20" s="55"/>
      <c r="E20" s="55"/>
      <c r="F20" s="87">
        <v>41474</v>
      </c>
      <c r="G20" s="56">
        <f t="shared" si="0"/>
        <v>4.3226217971700862</v>
      </c>
      <c r="H20" s="89">
        <f>47564+2489</f>
        <v>50053</v>
      </c>
      <c r="I20" s="56">
        <f t="shared" si="1"/>
        <v>-17.139831778314985</v>
      </c>
    </row>
    <row r="21" spans="1:9" ht="18" customHeight="1">
      <c r="A21" s="112"/>
      <c r="B21" s="112"/>
      <c r="C21" s="55" t="s">
        <v>7</v>
      </c>
      <c r="D21" s="55"/>
      <c r="E21" s="55"/>
      <c r="F21" s="87">
        <f>959464-F9-SUM(F14:F20)</f>
        <v>240477</v>
      </c>
      <c r="G21" s="56">
        <f t="shared" si="0"/>
        <v>25.0636813887754</v>
      </c>
      <c r="H21" s="89">
        <f>(953764+10225)-SUM(H9,H14:H20)</f>
        <v>265931</v>
      </c>
      <c r="I21" s="56">
        <f t="shared" si="1"/>
        <v>-9.5716558054532932</v>
      </c>
    </row>
    <row r="22" spans="1:9" ht="18" customHeight="1">
      <c r="A22" s="112"/>
      <c r="B22" s="112"/>
      <c r="C22" s="55" t="s">
        <v>8</v>
      </c>
      <c r="D22" s="55"/>
      <c r="E22" s="55"/>
      <c r="F22" s="87">
        <f>SUM(F9,F14:F21)</f>
        <v>959464</v>
      </c>
      <c r="G22" s="56">
        <f t="shared" si="0"/>
        <v>100</v>
      </c>
      <c r="H22" s="89">
        <f>SUM(H9,H14:H21)</f>
        <v>963989</v>
      </c>
      <c r="I22" s="56">
        <f t="shared" ref="I22:I40" si="2">(F22/H22-1)*100</f>
        <v>-0.46940369651521374</v>
      </c>
    </row>
    <row r="23" spans="1:9" ht="18" customHeight="1">
      <c r="A23" s="112"/>
      <c r="B23" s="112" t="s">
        <v>81</v>
      </c>
      <c r="C23" s="63" t="s">
        <v>9</v>
      </c>
      <c r="D23" s="30"/>
      <c r="E23" s="30"/>
      <c r="F23" s="87">
        <f>SUM(F24:F26)</f>
        <v>523573</v>
      </c>
      <c r="G23" s="56">
        <f t="shared" ref="G23:G37" si="3">F23/$F$40*100</f>
        <v>54.569208288777304</v>
      </c>
      <c r="H23" s="89">
        <f>SUM(H24:H26)</f>
        <v>512972</v>
      </c>
      <c r="I23" s="56">
        <f t="shared" si="2"/>
        <v>2.0665845309295605</v>
      </c>
    </row>
    <row r="24" spans="1:9" ht="18" customHeight="1">
      <c r="A24" s="112"/>
      <c r="B24" s="112"/>
      <c r="C24" s="62"/>
      <c r="D24" s="30" t="s">
        <v>10</v>
      </c>
      <c r="E24" s="30"/>
      <c r="F24" s="87">
        <v>168410</v>
      </c>
      <c r="G24" s="56">
        <f t="shared" si="3"/>
        <v>17.552471895825388</v>
      </c>
      <c r="H24" s="89">
        <v>167422</v>
      </c>
      <c r="I24" s="56">
        <f t="shared" si="2"/>
        <v>0.59012555100286246</v>
      </c>
    </row>
    <row r="25" spans="1:9" ht="18" customHeight="1">
      <c r="A25" s="112"/>
      <c r="B25" s="112"/>
      <c r="C25" s="62"/>
      <c r="D25" s="30" t="s">
        <v>28</v>
      </c>
      <c r="E25" s="30"/>
      <c r="F25" s="87">
        <v>261664</v>
      </c>
      <c r="G25" s="56">
        <f t="shared" si="3"/>
        <v>27.271836625789764</v>
      </c>
      <c r="H25" s="89">
        <v>253769</v>
      </c>
      <c r="I25" s="56">
        <f t="shared" si="2"/>
        <v>3.1110971001186094</v>
      </c>
    </row>
    <row r="26" spans="1:9" ht="18" customHeight="1">
      <c r="A26" s="112"/>
      <c r="B26" s="112"/>
      <c r="C26" s="61"/>
      <c r="D26" s="30" t="s">
        <v>11</v>
      </c>
      <c r="E26" s="30"/>
      <c r="F26" s="87">
        <v>93499</v>
      </c>
      <c r="G26" s="56">
        <f t="shared" si="3"/>
        <v>9.7448997671621509</v>
      </c>
      <c r="H26" s="89">
        <f>91781</f>
        <v>91781</v>
      </c>
      <c r="I26" s="56">
        <f t="shared" si="2"/>
        <v>1.8718471143264859</v>
      </c>
    </row>
    <row r="27" spans="1:9" ht="18" customHeight="1">
      <c r="A27" s="112"/>
      <c r="B27" s="112"/>
      <c r="C27" s="63" t="s">
        <v>12</v>
      </c>
      <c r="D27" s="30"/>
      <c r="E27" s="30"/>
      <c r="F27" s="87">
        <f>SUM(F28:F33)</f>
        <v>364761</v>
      </c>
      <c r="G27" s="56">
        <f t="shared" si="3"/>
        <v>38.017084503254935</v>
      </c>
      <c r="H27" s="89">
        <f>SUM(H28:H33)</f>
        <v>378418</v>
      </c>
      <c r="I27" s="56">
        <f t="shared" si="2"/>
        <v>-3.6089720890655319</v>
      </c>
    </row>
    <row r="28" spans="1:9" ht="18" customHeight="1">
      <c r="A28" s="112"/>
      <c r="B28" s="112"/>
      <c r="C28" s="62"/>
      <c r="D28" s="30" t="s">
        <v>13</v>
      </c>
      <c r="E28" s="30"/>
      <c r="F28" s="87">
        <f>80513+500</f>
        <v>81013</v>
      </c>
      <c r="G28" s="56">
        <f t="shared" si="3"/>
        <v>8.4435508918502578</v>
      </c>
      <c r="H28" s="89">
        <f>72396+3011+1000</f>
        <v>76407</v>
      </c>
      <c r="I28" s="56">
        <f t="shared" si="2"/>
        <v>6.0282434855445155</v>
      </c>
    </row>
    <row r="29" spans="1:9" ht="18" customHeight="1">
      <c r="A29" s="112"/>
      <c r="B29" s="112"/>
      <c r="C29" s="62"/>
      <c r="D29" s="30" t="s">
        <v>29</v>
      </c>
      <c r="E29" s="30"/>
      <c r="F29" s="87">
        <v>9671</v>
      </c>
      <c r="G29" s="56">
        <f t="shared" si="3"/>
        <v>1.0079565091415432</v>
      </c>
      <c r="H29" s="89">
        <v>9279</v>
      </c>
      <c r="I29" s="56">
        <f t="shared" si="2"/>
        <v>4.2245931673671633</v>
      </c>
    </row>
    <row r="30" spans="1:9" ht="18" customHeight="1">
      <c r="A30" s="112"/>
      <c r="B30" s="112"/>
      <c r="C30" s="62"/>
      <c r="D30" s="30" t="s">
        <v>30</v>
      </c>
      <c r="E30" s="30"/>
      <c r="F30" s="87">
        <v>56824</v>
      </c>
      <c r="G30" s="56">
        <f t="shared" si="3"/>
        <v>5.9224610356177294</v>
      </c>
      <c r="H30" s="89">
        <f>53984+960</f>
        <v>54944</v>
      </c>
      <c r="I30" s="56">
        <f t="shared" si="2"/>
        <v>3.4216656959813685</v>
      </c>
    </row>
    <row r="31" spans="1:9" ht="18" customHeight="1">
      <c r="A31" s="112"/>
      <c r="B31" s="112"/>
      <c r="C31" s="62"/>
      <c r="D31" s="30" t="s">
        <v>31</v>
      </c>
      <c r="E31" s="30"/>
      <c r="F31" s="87">
        <v>71871</v>
      </c>
      <c r="G31" s="56">
        <f t="shared" si="3"/>
        <v>7.4907292181275826</v>
      </c>
      <c r="H31" s="89">
        <f>68434+128</f>
        <v>68562</v>
      </c>
      <c r="I31" s="56">
        <f t="shared" si="2"/>
        <v>4.8262886146845263</v>
      </c>
    </row>
    <row r="32" spans="1:9" ht="18" customHeight="1">
      <c r="A32" s="112"/>
      <c r="B32" s="112"/>
      <c r="C32" s="62"/>
      <c r="D32" s="30" t="s">
        <v>14</v>
      </c>
      <c r="E32" s="30"/>
      <c r="F32" s="87">
        <v>27390</v>
      </c>
      <c r="G32" s="56">
        <f t="shared" si="3"/>
        <v>2.854712934069576</v>
      </c>
      <c r="H32" s="89">
        <f>23097</f>
        <v>23097</v>
      </c>
      <c r="I32" s="56">
        <f t="shared" si="2"/>
        <v>18.586829458371223</v>
      </c>
    </row>
    <row r="33" spans="1:9" ht="18" customHeight="1">
      <c r="A33" s="112"/>
      <c r="B33" s="112"/>
      <c r="C33" s="61"/>
      <c r="D33" s="30" t="s">
        <v>32</v>
      </c>
      <c r="E33" s="30"/>
      <c r="F33" s="87">
        <v>117992</v>
      </c>
      <c r="G33" s="56">
        <f t="shared" si="3"/>
        <v>12.297673914448245</v>
      </c>
      <c r="H33" s="89">
        <v>146129</v>
      </c>
      <c r="I33" s="56">
        <f t="shared" si="2"/>
        <v>-19.254904912782543</v>
      </c>
    </row>
    <row r="34" spans="1:9" ht="18" customHeight="1">
      <c r="A34" s="112"/>
      <c r="B34" s="112"/>
      <c r="C34" s="63" t="s">
        <v>15</v>
      </c>
      <c r="D34" s="30"/>
      <c r="E34" s="30"/>
      <c r="F34" s="87">
        <f>F35+F38+F39</f>
        <v>71132</v>
      </c>
      <c r="G34" s="56">
        <f t="shared" si="3"/>
        <v>7.4137072079677653</v>
      </c>
      <c r="H34" s="89">
        <f>SUM(H35,H38:H39)</f>
        <v>72599</v>
      </c>
      <c r="I34" s="56">
        <f t="shared" si="2"/>
        <v>-2.0206889902064762</v>
      </c>
    </row>
    <row r="35" spans="1:9" ht="18" customHeight="1">
      <c r="A35" s="112"/>
      <c r="B35" s="112"/>
      <c r="C35" s="62"/>
      <c r="D35" s="63" t="s">
        <v>16</v>
      </c>
      <c r="E35" s="30"/>
      <c r="F35" s="87">
        <f>SUM(F36:F37)</f>
        <v>69774</v>
      </c>
      <c r="G35" s="56">
        <f t="shared" si="3"/>
        <v>7.2721701446429572</v>
      </c>
      <c r="H35" s="89">
        <f>SUM(H36:H37)</f>
        <v>71190</v>
      </c>
      <c r="I35" s="56">
        <f t="shared" si="2"/>
        <v>-1.9890434049726124</v>
      </c>
    </row>
    <row r="36" spans="1:9" ht="18" customHeight="1">
      <c r="A36" s="112"/>
      <c r="B36" s="112"/>
      <c r="C36" s="62"/>
      <c r="D36" s="62"/>
      <c r="E36" s="57" t="s">
        <v>102</v>
      </c>
      <c r="F36" s="87">
        <v>19862</v>
      </c>
      <c r="G36" s="56">
        <f t="shared" si="3"/>
        <v>2.070109831927343</v>
      </c>
      <c r="H36" s="89">
        <f>23423+1776</f>
        <v>25199</v>
      </c>
      <c r="I36" s="56">
        <f>(F36/H36-1)*100</f>
        <v>-21.179411881423871</v>
      </c>
    </row>
    <row r="37" spans="1:9" ht="18" customHeight="1">
      <c r="A37" s="112"/>
      <c r="B37" s="112"/>
      <c r="C37" s="62"/>
      <c r="D37" s="61"/>
      <c r="E37" s="30" t="s">
        <v>33</v>
      </c>
      <c r="F37" s="87">
        <v>49912</v>
      </c>
      <c r="G37" s="56">
        <f t="shared" si="3"/>
        <v>5.2020603127156146</v>
      </c>
      <c r="H37" s="89">
        <f>41775+4216</f>
        <v>45991</v>
      </c>
      <c r="I37" s="56">
        <f t="shared" si="2"/>
        <v>8.5255810919527839</v>
      </c>
    </row>
    <row r="38" spans="1:9" ht="18" customHeight="1">
      <c r="A38" s="112"/>
      <c r="B38" s="112"/>
      <c r="C38" s="62"/>
      <c r="D38" s="55" t="s">
        <v>34</v>
      </c>
      <c r="E38" s="55"/>
      <c r="F38" s="87">
        <v>1358</v>
      </c>
      <c r="G38" s="56">
        <f>F38/$F$40*100</f>
        <v>0.14153706332480775</v>
      </c>
      <c r="H38" s="89">
        <v>1409</v>
      </c>
      <c r="I38" s="56">
        <f t="shared" si="2"/>
        <v>-3.6195883605393941</v>
      </c>
    </row>
    <row r="39" spans="1:9" ht="18" customHeight="1">
      <c r="A39" s="112"/>
      <c r="B39" s="112"/>
      <c r="C39" s="61"/>
      <c r="D39" s="55" t="s">
        <v>35</v>
      </c>
      <c r="E39" s="55"/>
      <c r="F39" s="87">
        <v>0</v>
      </c>
      <c r="G39" s="56">
        <f>F39/$F$40*100</f>
        <v>0</v>
      </c>
      <c r="H39" s="89">
        <v>0</v>
      </c>
      <c r="I39" s="56">
        <f>H39/$F$40*100</f>
        <v>0</v>
      </c>
    </row>
    <row r="40" spans="1:9" ht="18" customHeight="1">
      <c r="A40" s="112"/>
      <c r="B40" s="112"/>
      <c r="C40" s="30" t="s">
        <v>17</v>
      </c>
      <c r="D40" s="30"/>
      <c r="E40" s="30"/>
      <c r="F40" s="87">
        <f>SUM(F23,F27,F34)</f>
        <v>959466</v>
      </c>
      <c r="G40" s="56">
        <f>F40/$F$40*100</f>
        <v>100</v>
      </c>
      <c r="H40" s="89">
        <f>SUM(H23,H27,H34)</f>
        <v>963989</v>
      </c>
      <c r="I40" s="56">
        <f t="shared" si="2"/>
        <v>-0.46919622526813143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I24" sqref="I24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1" width="13.625" style="1" customWidth="1"/>
    <col min="22" max="25" width="12" style="1" customWidth="1"/>
    <col min="26" max="16384" width="9" style="1"/>
  </cols>
  <sheetData>
    <row r="1" spans="1:25" ht="33.950000000000003" customHeight="1">
      <c r="A1" s="17" t="s">
        <v>0</v>
      </c>
      <c r="B1" s="13"/>
      <c r="C1" s="13"/>
      <c r="D1" s="21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5.95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5.95" customHeight="1">
      <c r="A6" s="129" t="s">
        <v>44</v>
      </c>
      <c r="B6" s="128"/>
      <c r="C6" s="128"/>
      <c r="D6" s="128"/>
      <c r="E6" s="128"/>
      <c r="F6" s="115" t="s">
        <v>256</v>
      </c>
      <c r="G6" s="115"/>
      <c r="H6" s="115" t="s">
        <v>257</v>
      </c>
      <c r="I6" s="115"/>
      <c r="J6" s="115" t="s">
        <v>258</v>
      </c>
      <c r="K6" s="115"/>
      <c r="L6" s="115"/>
      <c r="M6" s="115"/>
      <c r="N6" s="115"/>
      <c r="O6" s="115"/>
    </row>
    <row r="7" spans="1:25" ht="15.95" customHeight="1">
      <c r="A7" s="128"/>
      <c r="B7" s="128"/>
      <c r="C7" s="128"/>
      <c r="D7" s="128"/>
      <c r="E7" s="128"/>
      <c r="F7" s="53" t="s">
        <v>236</v>
      </c>
      <c r="G7" s="53" t="s">
        <v>231</v>
      </c>
      <c r="H7" s="53" t="s">
        <v>236</v>
      </c>
      <c r="I7" s="53" t="s">
        <v>231</v>
      </c>
      <c r="J7" s="53" t="s">
        <v>236</v>
      </c>
      <c r="K7" s="53" t="s">
        <v>231</v>
      </c>
      <c r="L7" s="53" t="s">
        <v>236</v>
      </c>
      <c r="M7" s="53" t="s">
        <v>231</v>
      </c>
      <c r="N7" s="53" t="s">
        <v>236</v>
      </c>
      <c r="O7" s="53" t="s">
        <v>231</v>
      </c>
    </row>
    <row r="8" spans="1:25" ht="15.95" customHeight="1">
      <c r="A8" s="126" t="s">
        <v>83</v>
      </c>
      <c r="B8" s="60" t="s">
        <v>45</v>
      </c>
      <c r="C8" s="55"/>
      <c r="D8" s="55"/>
      <c r="E8" s="64" t="s">
        <v>36</v>
      </c>
      <c r="F8" s="89">
        <v>35364</v>
      </c>
      <c r="G8" s="89">
        <f>SUM(G9:G10)</f>
        <v>35478</v>
      </c>
      <c r="H8" s="89">
        <v>50457</v>
      </c>
      <c r="I8" s="102">
        <f>SUM(I9:I10)</f>
        <v>50422</v>
      </c>
      <c r="J8" s="89">
        <v>25073</v>
      </c>
      <c r="K8" s="89">
        <v>23799</v>
      </c>
      <c r="L8" s="89">
        <v>36694</v>
      </c>
      <c r="M8" s="89">
        <v>35305</v>
      </c>
      <c r="N8" s="108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95" customHeight="1">
      <c r="A9" s="126"/>
      <c r="B9" s="62"/>
      <c r="C9" s="55" t="s">
        <v>46</v>
      </c>
      <c r="D9" s="55"/>
      <c r="E9" s="64" t="s">
        <v>37</v>
      </c>
      <c r="F9" s="89">
        <v>34837</v>
      </c>
      <c r="G9" s="89">
        <v>34895</v>
      </c>
      <c r="H9" s="89">
        <v>50457</v>
      </c>
      <c r="I9" s="102">
        <v>50307</v>
      </c>
      <c r="J9" s="89">
        <v>25073</v>
      </c>
      <c r="K9" s="89">
        <v>23799</v>
      </c>
      <c r="L9" s="89">
        <v>36694</v>
      </c>
      <c r="M9" s="89">
        <v>35305</v>
      </c>
      <c r="N9" s="108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95" customHeight="1">
      <c r="A10" s="126"/>
      <c r="B10" s="61"/>
      <c r="C10" s="55" t="s">
        <v>47</v>
      </c>
      <c r="D10" s="55"/>
      <c r="E10" s="64" t="s">
        <v>38</v>
      </c>
      <c r="F10" s="89">
        <v>527</v>
      </c>
      <c r="G10" s="89">
        <v>583</v>
      </c>
      <c r="H10" s="89">
        <v>0</v>
      </c>
      <c r="I10" s="102">
        <v>115</v>
      </c>
      <c r="J10" s="103">
        <v>0</v>
      </c>
      <c r="K10" s="103">
        <v>0</v>
      </c>
      <c r="L10" s="89">
        <v>0</v>
      </c>
      <c r="M10" s="89">
        <v>0</v>
      </c>
      <c r="N10" s="108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95" customHeight="1">
      <c r="A11" s="126"/>
      <c r="B11" s="60" t="s">
        <v>48</v>
      </c>
      <c r="C11" s="55"/>
      <c r="D11" s="55"/>
      <c r="E11" s="64" t="s">
        <v>39</v>
      </c>
      <c r="F11" s="89">
        <v>31589</v>
      </c>
      <c r="G11" s="89">
        <f>SUM(G12:G13)</f>
        <v>31361</v>
      </c>
      <c r="H11" s="89">
        <v>47494</v>
      </c>
      <c r="I11" s="102">
        <f>SUM(I12:I13)</f>
        <v>47055</v>
      </c>
      <c r="J11" s="89">
        <v>25594</v>
      </c>
      <c r="K11" s="89">
        <v>24145</v>
      </c>
      <c r="L11" s="89">
        <v>35593</v>
      </c>
      <c r="M11" s="89">
        <v>35002</v>
      </c>
      <c r="N11" s="108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95" customHeight="1">
      <c r="A12" s="126"/>
      <c r="B12" s="62"/>
      <c r="C12" s="55" t="s">
        <v>49</v>
      </c>
      <c r="D12" s="55"/>
      <c r="E12" s="64" t="s">
        <v>40</v>
      </c>
      <c r="F12" s="89">
        <v>31589</v>
      </c>
      <c r="G12" s="89">
        <v>31361</v>
      </c>
      <c r="H12" s="89">
        <v>47494</v>
      </c>
      <c r="I12" s="102">
        <v>47055</v>
      </c>
      <c r="J12" s="89">
        <v>25594</v>
      </c>
      <c r="K12" s="89">
        <v>24145</v>
      </c>
      <c r="L12" s="89">
        <v>35593</v>
      </c>
      <c r="M12" s="89">
        <v>35002</v>
      </c>
      <c r="N12" s="108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95" customHeight="1">
      <c r="A13" s="126"/>
      <c r="B13" s="61"/>
      <c r="C13" s="55" t="s">
        <v>50</v>
      </c>
      <c r="D13" s="55"/>
      <c r="E13" s="64" t="s">
        <v>41</v>
      </c>
      <c r="F13" s="89">
        <v>0</v>
      </c>
      <c r="G13" s="89">
        <v>0</v>
      </c>
      <c r="H13" s="103">
        <v>0</v>
      </c>
      <c r="I13" s="102">
        <v>0</v>
      </c>
      <c r="J13" s="103">
        <v>0</v>
      </c>
      <c r="K13" s="103">
        <v>0</v>
      </c>
      <c r="L13" s="89">
        <v>0</v>
      </c>
      <c r="M13" s="89">
        <v>0</v>
      </c>
      <c r="N13" s="108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95" customHeight="1">
      <c r="A14" s="126"/>
      <c r="B14" s="55" t="s">
        <v>51</v>
      </c>
      <c r="C14" s="55"/>
      <c r="D14" s="55"/>
      <c r="E14" s="64" t="s">
        <v>87</v>
      </c>
      <c r="F14" s="89">
        <f>F9-F12</f>
        <v>3248</v>
      </c>
      <c r="G14" s="89">
        <f t="shared" ref="G14:M15" si="0">G9-G12</f>
        <v>3534</v>
      </c>
      <c r="H14" s="89">
        <f t="shared" si="0"/>
        <v>2963</v>
      </c>
      <c r="I14" s="102">
        <f t="shared" si="0"/>
        <v>3252</v>
      </c>
      <c r="J14" s="89">
        <f t="shared" si="0"/>
        <v>-521</v>
      </c>
      <c r="K14" s="89">
        <f t="shared" si="0"/>
        <v>-346</v>
      </c>
      <c r="L14" s="89">
        <f t="shared" si="0"/>
        <v>1101</v>
      </c>
      <c r="M14" s="89">
        <f t="shared" si="0"/>
        <v>303</v>
      </c>
      <c r="N14" s="108">
        <f t="shared" ref="N14:O14" si="1">N9-N12</f>
        <v>0</v>
      </c>
      <c r="O14" s="65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95" customHeight="1">
      <c r="A15" s="126"/>
      <c r="B15" s="55" t="s">
        <v>52</v>
      </c>
      <c r="C15" s="55"/>
      <c r="D15" s="55"/>
      <c r="E15" s="64" t="s">
        <v>88</v>
      </c>
      <c r="F15" s="89">
        <f>F10-F13</f>
        <v>527</v>
      </c>
      <c r="G15" s="89">
        <f t="shared" si="0"/>
        <v>583</v>
      </c>
      <c r="H15" s="89">
        <f t="shared" si="0"/>
        <v>0</v>
      </c>
      <c r="I15" s="102">
        <f>I10-I13</f>
        <v>115</v>
      </c>
      <c r="J15" s="89">
        <f t="shared" si="0"/>
        <v>0</v>
      </c>
      <c r="K15" s="89">
        <f t="shared" si="0"/>
        <v>0</v>
      </c>
      <c r="L15" s="89">
        <f t="shared" si="0"/>
        <v>0</v>
      </c>
      <c r="M15" s="89">
        <f t="shared" si="0"/>
        <v>0</v>
      </c>
      <c r="N15" s="108">
        <f t="shared" ref="N15:O15" si="2">N10-N13</f>
        <v>0</v>
      </c>
      <c r="O15" s="65">
        <f t="shared" si="2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95" customHeight="1">
      <c r="A16" s="126"/>
      <c r="B16" s="55" t="s">
        <v>53</v>
      </c>
      <c r="C16" s="55"/>
      <c r="D16" s="55"/>
      <c r="E16" s="64" t="s">
        <v>89</v>
      </c>
      <c r="F16" s="89">
        <f>F8-F11</f>
        <v>3775</v>
      </c>
      <c r="G16" s="89">
        <f t="shared" ref="G16:M16" si="3">G8-G11</f>
        <v>4117</v>
      </c>
      <c r="H16" s="89">
        <f t="shared" si="3"/>
        <v>2963</v>
      </c>
      <c r="I16" s="102">
        <f t="shared" si="3"/>
        <v>3367</v>
      </c>
      <c r="J16" s="89">
        <f t="shared" si="3"/>
        <v>-521</v>
      </c>
      <c r="K16" s="89">
        <f t="shared" si="3"/>
        <v>-346</v>
      </c>
      <c r="L16" s="89">
        <f t="shared" si="3"/>
        <v>1101</v>
      </c>
      <c r="M16" s="89">
        <f t="shared" si="3"/>
        <v>303</v>
      </c>
      <c r="N16" s="108">
        <f t="shared" ref="N16:O16" si="4">N8-N11</f>
        <v>0</v>
      </c>
      <c r="O16" s="65">
        <f t="shared" si="4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5.95" customHeight="1">
      <c r="A17" s="126"/>
      <c r="B17" s="55" t="s">
        <v>54</v>
      </c>
      <c r="C17" s="55"/>
      <c r="D17" s="55"/>
      <c r="E17" s="53"/>
      <c r="F17" s="89">
        <v>0</v>
      </c>
      <c r="G17" s="103">
        <v>0</v>
      </c>
      <c r="H17" s="103">
        <v>0</v>
      </c>
      <c r="I17" s="107">
        <v>0</v>
      </c>
      <c r="J17" s="89">
        <v>1573</v>
      </c>
      <c r="K17" s="89">
        <v>2163</v>
      </c>
      <c r="L17" s="89">
        <v>308205</v>
      </c>
      <c r="M17" s="89">
        <v>312003</v>
      </c>
      <c r="N17" s="109"/>
      <c r="O17" s="66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95" customHeight="1">
      <c r="A18" s="126"/>
      <c r="B18" s="55" t="s">
        <v>55</v>
      </c>
      <c r="C18" s="55"/>
      <c r="D18" s="55"/>
      <c r="E18" s="53"/>
      <c r="F18" s="100">
        <v>0</v>
      </c>
      <c r="G18" s="100">
        <v>0</v>
      </c>
      <c r="H18" s="100">
        <v>0</v>
      </c>
      <c r="I18" s="101">
        <v>0</v>
      </c>
      <c r="J18" s="100">
        <v>-1820</v>
      </c>
      <c r="K18" s="100">
        <v>-838</v>
      </c>
      <c r="L18" s="100">
        <v>50418</v>
      </c>
      <c r="M18" s="100">
        <v>47722</v>
      </c>
      <c r="N18" s="110"/>
      <c r="O18" s="66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95" customHeight="1">
      <c r="A19" s="126" t="s">
        <v>84</v>
      </c>
      <c r="B19" s="60" t="s">
        <v>56</v>
      </c>
      <c r="C19" s="55"/>
      <c r="D19" s="55"/>
      <c r="E19" s="64"/>
      <c r="F19" s="89">
        <v>18480</v>
      </c>
      <c r="G19" s="89">
        <v>17262</v>
      </c>
      <c r="H19" s="89">
        <v>16044</v>
      </c>
      <c r="I19" s="102">
        <v>15907</v>
      </c>
      <c r="J19" s="89">
        <v>3107</v>
      </c>
      <c r="K19" s="89">
        <v>2371</v>
      </c>
      <c r="L19" s="89">
        <v>22138</v>
      </c>
      <c r="M19" s="89">
        <v>18743</v>
      </c>
      <c r="N19" s="108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5.95" customHeight="1">
      <c r="A20" s="126"/>
      <c r="B20" s="61"/>
      <c r="C20" s="55" t="s">
        <v>57</v>
      </c>
      <c r="D20" s="55"/>
      <c r="E20" s="64"/>
      <c r="F20" s="89">
        <v>16580</v>
      </c>
      <c r="G20" s="89">
        <v>14740</v>
      </c>
      <c r="H20" s="89">
        <v>11815</v>
      </c>
      <c r="I20" s="102">
        <v>11660</v>
      </c>
      <c r="J20" s="89">
        <v>2504</v>
      </c>
      <c r="K20" s="103">
        <v>2312</v>
      </c>
      <c r="L20" s="89">
        <v>17874</v>
      </c>
      <c r="M20" s="89">
        <v>16394</v>
      </c>
      <c r="N20" s="108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95" customHeight="1">
      <c r="A21" s="126"/>
      <c r="B21" s="55" t="s">
        <v>58</v>
      </c>
      <c r="C21" s="55"/>
      <c r="D21" s="55"/>
      <c r="E21" s="64" t="s">
        <v>90</v>
      </c>
      <c r="F21" s="89">
        <v>18480</v>
      </c>
      <c r="G21" s="89">
        <f>G19</f>
        <v>17262</v>
      </c>
      <c r="H21" s="89">
        <v>16044</v>
      </c>
      <c r="I21" s="102">
        <f>I19</f>
        <v>15907</v>
      </c>
      <c r="J21" s="89">
        <v>3107</v>
      </c>
      <c r="K21" s="89">
        <v>2371</v>
      </c>
      <c r="L21" s="89">
        <v>22138</v>
      </c>
      <c r="M21" s="89">
        <v>18743</v>
      </c>
      <c r="N21" s="108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5.95" customHeight="1">
      <c r="A22" s="126"/>
      <c r="B22" s="60" t="s">
        <v>59</v>
      </c>
      <c r="C22" s="55"/>
      <c r="D22" s="55"/>
      <c r="E22" s="64" t="s">
        <v>91</v>
      </c>
      <c r="F22" s="89">
        <v>37453</v>
      </c>
      <c r="G22" s="89">
        <v>36000</v>
      </c>
      <c r="H22" s="89">
        <v>40834</v>
      </c>
      <c r="I22" s="102">
        <v>38479</v>
      </c>
      <c r="J22" s="89">
        <v>5227</v>
      </c>
      <c r="K22" s="89">
        <v>3841</v>
      </c>
      <c r="L22" s="89">
        <v>41356</v>
      </c>
      <c r="M22" s="89">
        <v>36346</v>
      </c>
      <c r="N22" s="108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95" customHeight="1">
      <c r="A23" s="126"/>
      <c r="B23" s="61" t="s">
        <v>60</v>
      </c>
      <c r="C23" s="55" t="s">
        <v>61</v>
      </c>
      <c r="D23" s="55"/>
      <c r="E23" s="64"/>
      <c r="F23" s="89">
        <v>15734</v>
      </c>
      <c r="G23" s="89">
        <v>14025</v>
      </c>
      <c r="H23" s="89">
        <v>18503</v>
      </c>
      <c r="I23" s="102">
        <v>18019</v>
      </c>
      <c r="J23" s="89">
        <v>2115</v>
      </c>
      <c r="K23" s="89">
        <v>1466</v>
      </c>
      <c r="L23" s="89">
        <v>30905</v>
      </c>
      <c r="M23" s="89">
        <v>27476</v>
      </c>
      <c r="N23" s="108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5.95" customHeight="1">
      <c r="A24" s="126"/>
      <c r="B24" s="55" t="s">
        <v>92</v>
      </c>
      <c r="C24" s="55"/>
      <c r="D24" s="55"/>
      <c r="E24" s="64" t="s">
        <v>93</v>
      </c>
      <c r="F24" s="89">
        <f>F21-F22</f>
        <v>-18973</v>
      </c>
      <c r="G24" s="89">
        <f t="shared" ref="G24:M24" si="5">G21-G22</f>
        <v>-18738</v>
      </c>
      <c r="H24" s="89">
        <f t="shared" si="5"/>
        <v>-24790</v>
      </c>
      <c r="I24" s="102">
        <f t="shared" si="5"/>
        <v>-22572</v>
      </c>
      <c r="J24" s="89">
        <f t="shared" si="5"/>
        <v>-2120</v>
      </c>
      <c r="K24" s="89">
        <f t="shared" si="5"/>
        <v>-1470</v>
      </c>
      <c r="L24" s="89">
        <f t="shared" si="5"/>
        <v>-19218</v>
      </c>
      <c r="M24" s="89">
        <f t="shared" si="5"/>
        <v>-17603</v>
      </c>
      <c r="N24" s="108">
        <f t="shared" ref="N24:O24" si="6">N21-N22</f>
        <v>0</v>
      </c>
      <c r="O24" s="65">
        <f t="shared" si="6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5.95" customHeight="1">
      <c r="A25" s="126"/>
      <c r="B25" s="60" t="s">
        <v>62</v>
      </c>
      <c r="C25" s="60"/>
      <c r="D25" s="60"/>
      <c r="E25" s="130" t="s">
        <v>94</v>
      </c>
      <c r="F25" s="132">
        <v>17483</v>
      </c>
      <c r="G25" s="122">
        <v>18738</v>
      </c>
      <c r="H25" s="122">
        <v>24790</v>
      </c>
      <c r="I25" s="124">
        <v>22572</v>
      </c>
      <c r="J25" s="122">
        <v>274</v>
      </c>
      <c r="K25" s="122">
        <v>207</v>
      </c>
      <c r="L25" s="122">
        <v>579</v>
      </c>
      <c r="M25" s="122">
        <v>639</v>
      </c>
      <c r="N25" s="118"/>
      <c r="O25" s="120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95" customHeight="1">
      <c r="A26" s="126"/>
      <c r="B26" s="72" t="s">
        <v>63</v>
      </c>
      <c r="C26" s="72"/>
      <c r="D26" s="72"/>
      <c r="E26" s="131"/>
      <c r="F26" s="133"/>
      <c r="G26" s="123"/>
      <c r="H26" s="123"/>
      <c r="I26" s="125"/>
      <c r="J26" s="123"/>
      <c r="K26" s="123"/>
      <c r="L26" s="123"/>
      <c r="M26" s="123"/>
      <c r="N26" s="119"/>
      <c r="O26" s="121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95" customHeight="1">
      <c r="A27" s="126"/>
      <c r="B27" s="55" t="s">
        <v>95</v>
      </c>
      <c r="C27" s="55"/>
      <c r="D27" s="55"/>
      <c r="E27" s="64" t="s">
        <v>96</v>
      </c>
      <c r="F27" s="89">
        <f>F24+F25</f>
        <v>-1490</v>
      </c>
      <c r="G27" s="89">
        <f t="shared" ref="G27:H27" si="7">G24+G25</f>
        <v>0</v>
      </c>
      <c r="H27" s="89">
        <f t="shared" si="7"/>
        <v>0</v>
      </c>
      <c r="I27" s="102">
        <f>I24+I25</f>
        <v>0</v>
      </c>
      <c r="J27" s="89">
        <f t="shared" ref="J27:M27" si="8">J24+J25</f>
        <v>-1846</v>
      </c>
      <c r="K27" s="89">
        <f t="shared" si="8"/>
        <v>-1263</v>
      </c>
      <c r="L27" s="89">
        <f t="shared" si="8"/>
        <v>-18639</v>
      </c>
      <c r="M27" s="89">
        <f t="shared" si="8"/>
        <v>-16964</v>
      </c>
      <c r="N27" s="108">
        <f t="shared" ref="N27:O27" si="9">N24+N25</f>
        <v>0</v>
      </c>
      <c r="O27" s="65">
        <f t="shared" si="9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95" customHeight="1">
      <c r="A28" s="11"/>
      <c r="F28" s="104"/>
      <c r="G28" s="104"/>
      <c r="H28" s="104"/>
      <c r="I28" s="104"/>
      <c r="J28" s="104"/>
      <c r="K28" s="104"/>
      <c r="L28" s="104"/>
      <c r="M28" s="104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95" customHeight="1">
      <c r="A29" s="12"/>
      <c r="F29" s="104"/>
      <c r="G29" s="104"/>
      <c r="H29" s="104"/>
      <c r="I29" s="104"/>
      <c r="J29" s="105"/>
      <c r="K29" s="105"/>
      <c r="L29" s="104"/>
      <c r="M29" s="104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5.95" customHeight="1">
      <c r="A30" s="128" t="s">
        <v>64</v>
      </c>
      <c r="B30" s="128"/>
      <c r="C30" s="128"/>
      <c r="D30" s="128"/>
      <c r="E30" s="128"/>
      <c r="F30" s="116" t="s">
        <v>262</v>
      </c>
      <c r="G30" s="116"/>
      <c r="H30" s="116" t="s">
        <v>263</v>
      </c>
      <c r="I30" s="116"/>
      <c r="J30" s="116"/>
      <c r="K30" s="116"/>
      <c r="L30" s="116"/>
      <c r="M30" s="116"/>
      <c r="N30" s="117"/>
      <c r="O30" s="117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5.95" customHeight="1">
      <c r="A31" s="128"/>
      <c r="B31" s="128"/>
      <c r="C31" s="128"/>
      <c r="D31" s="128"/>
      <c r="E31" s="128"/>
      <c r="F31" s="106" t="s">
        <v>236</v>
      </c>
      <c r="G31" s="106" t="s">
        <v>231</v>
      </c>
      <c r="H31" s="106" t="s">
        <v>236</v>
      </c>
      <c r="I31" s="106" t="s">
        <v>231</v>
      </c>
      <c r="J31" s="106" t="s">
        <v>236</v>
      </c>
      <c r="K31" s="106" t="s">
        <v>231</v>
      </c>
      <c r="L31" s="106" t="s">
        <v>236</v>
      </c>
      <c r="M31" s="106" t="s">
        <v>231</v>
      </c>
      <c r="N31" s="53" t="s">
        <v>236</v>
      </c>
      <c r="O31" s="53" t="s">
        <v>231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.95" customHeight="1">
      <c r="A32" s="126" t="s">
        <v>85</v>
      </c>
      <c r="B32" s="60" t="s">
        <v>45</v>
      </c>
      <c r="C32" s="55"/>
      <c r="D32" s="55"/>
      <c r="E32" s="64" t="s">
        <v>36</v>
      </c>
      <c r="F32" s="89">
        <v>2507</v>
      </c>
      <c r="G32" s="89">
        <v>2329</v>
      </c>
      <c r="H32" s="89">
        <v>888</v>
      </c>
      <c r="I32" s="89">
        <v>950</v>
      </c>
      <c r="J32" s="89"/>
      <c r="K32" s="89"/>
      <c r="L32" s="89"/>
      <c r="M32" s="89"/>
      <c r="N32" s="65"/>
      <c r="O32" s="65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5.95" customHeight="1">
      <c r="A33" s="134"/>
      <c r="B33" s="62"/>
      <c r="C33" s="60" t="s">
        <v>65</v>
      </c>
      <c r="D33" s="55"/>
      <c r="E33" s="64"/>
      <c r="F33" s="89">
        <v>2139</v>
      </c>
      <c r="G33" s="89">
        <v>1989</v>
      </c>
      <c r="H33" s="89">
        <v>412</v>
      </c>
      <c r="I33" s="89">
        <v>457</v>
      </c>
      <c r="J33" s="89"/>
      <c r="K33" s="89"/>
      <c r="L33" s="89"/>
      <c r="M33" s="89"/>
      <c r="N33" s="65"/>
      <c r="O33" s="65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5.95" customHeight="1">
      <c r="A34" s="134"/>
      <c r="B34" s="62"/>
      <c r="C34" s="61"/>
      <c r="D34" s="55" t="s">
        <v>66</v>
      </c>
      <c r="E34" s="64"/>
      <c r="F34" s="89">
        <v>1506</v>
      </c>
      <c r="G34" s="89">
        <v>1459</v>
      </c>
      <c r="H34" s="89">
        <v>284</v>
      </c>
      <c r="I34" s="89">
        <v>283</v>
      </c>
      <c r="J34" s="89"/>
      <c r="K34" s="89"/>
      <c r="L34" s="89"/>
      <c r="M34" s="89"/>
      <c r="N34" s="65"/>
      <c r="O34" s="65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5.95" customHeight="1">
      <c r="A35" s="134"/>
      <c r="B35" s="61"/>
      <c r="C35" s="55" t="s">
        <v>67</v>
      </c>
      <c r="D35" s="55"/>
      <c r="E35" s="64"/>
      <c r="F35" s="89">
        <v>368</v>
      </c>
      <c r="G35" s="89">
        <v>340</v>
      </c>
      <c r="H35" s="89">
        <v>476</v>
      </c>
      <c r="I35" s="89">
        <v>493</v>
      </c>
      <c r="J35" s="100"/>
      <c r="K35" s="100"/>
      <c r="L35" s="89"/>
      <c r="M35" s="89"/>
      <c r="N35" s="65"/>
      <c r="O35" s="65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5.95" customHeight="1">
      <c r="A36" s="134"/>
      <c r="B36" s="60" t="s">
        <v>48</v>
      </c>
      <c r="C36" s="55"/>
      <c r="D36" s="55"/>
      <c r="E36" s="64" t="s">
        <v>37</v>
      </c>
      <c r="F36" s="89">
        <v>2468</v>
      </c>
      <c r="G36" s="89">
        <v>2296</v>
      </c>
      <c r="H36" s="89">
        <v>888</v>
      </c>
      <c r="I36" s="89">
        <v>950</v>
      </c>
      <c r="J36" s="89"/>
      <c r="K36" s="89"/>
      <c r="L36" s="89"/>
      <c r="M36" s="89"/>
      <c r="N36" s="65"/>
      <c r="O36" s="65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5.95" customHeight="1">
      <c r="A37" s="134"/>
      <c r="B37" s="62"/>
      <c r="C37" s="55" t="s">
        <v>68</v>
      </c>
      <c r="D37" s="55"/>
      <c r="E37" s="64"/>
      <c r="F37" s="89">
        <v>2407</v>
      </c>
      <c r="G37" s="89">
        <v>2064</v>
      </c>
      <c r="H37" s="89">
        <v>845</v>
      </c>
      <c r="I37" s="89">
        <v>910</v>
      </c>
      <c r="J37" s="89"/>
      <c r="K37" s="89"/>
      <c r="L37" s="89"/>
      <c r="M37" s="89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5.95" customHeight="1">
      <c r="A38" s="134"/>
      <c r="B38" s="61"/>
      <c r="C38" s="55" t="s">
        <v>69</v>
      </c>
      <c r="D38" s="55"/>
      <c r="E38" s="64"/>
      <c r="F38" s="89">
        <v>61</v>
      </c>
      <c r="G38" s="89">
        <v>233</v>
      </c>
      <c r="H38" s="89">
        <v>42</v>
      </c>
      <c r="I38" s="89">
        <v>40</v>
      </c>
      <c r="J38" s="89"/>
      <c r="K38" s="100"/>
      <c r="L38" s="89"/>
      <c r="M38" s="89"/>
      <c r="N38" s="65"/>
      <c r="O38" s="65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5.95" customHeight="1">
      <c r="A39" s="134"/>
      <c r="B39" s="30" t="s">
        <v>70</v>
      </c>
      <c r="C39" s="30"/>
      <c r="D39" s="30"/>
      <c r="E39" s="64" t="s">
        <v>97</v>
      </c>
      <c r="F39" s="89">
        <f t="shared" ref="F39:I39" si="10">F32-F36</f>
        <v>39</v>
      </c>
      <c r="G39" s="89">
        <f t="shared" si="10"/>
        <v>33</v>
      </c>
      <c r="H39" s="89">
        <f>H32-H36</f>
        <v>0</v>
      </c>
      <c r="I39" s="89">
        <f t="shared" si="10"/>
        <v>0</v>
      </c>
      <c r="J39" s="89">
        <f t="shared" ref="J39:O39" si="11">J32-J36</f>
        <v>0</v>
      </c>
      <c r="K39" s="89">
        <f t="shared" si="11"/>
        <v>0</v>
      </c>
      <c r="L39" s="89">
        <f t="shared" si="11"/>
        <v>0</v>
      </c>
      <c r="M39" s="89">
        <f t="shared" si="11"/>
        <v>0</v>
      </c>
      <c r="N39" s="65">
        <f t="shared" si="11"/>
        <v>0</v>
      </c>
      <c r="O39" s="65">
        <f t="shared" si="11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5.95" customHeight="1">
      <c r="A40" s="126" t="s">
        <v>86</v>
      </c>
      <c r="B40" s="60" t="s">
        <v>71</v>
      </c>
      <c r="C40" s="55"/>
      <c r="D40" s="55"/>
      <c r="E40" s="64" t="s">
        <v>39</v>
      </c>
      <c r="F40" s="89">
        <v>1443</v>
      </c>
      <c r="G40" s="89">
        <v>5218</v>
      </c>
      <c r="H40" s="89">
        <v>426</v>
      </c>
      <c r="I40" s="89">
        <v>314</v>
      </c>
      <c r="J40" s="89"/>
      <c r="K40" s="89"/>
      <c r="L40" s="89"/>
      <c r="M40" s="89"/>
      <c r="N40" s="65"/>
      <c r="O40" s="65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5.95" customHeight="1">
      <c r="A41" s="127"/>
      <c r="B41" s="61"/>
      <c r="C41" s="55" t="s">
        <v>72</v>
      </c>
      <c r="D41" s="55"/>
      <c r="E41" s="64"/>
      <c r="F41" s="100">
        <v>116</v>
      </c>
      <c r="G41" s="100">
        <v>2818</v>
      </c>
      <c r="H41" s="100">
        <v>59</v>
      </c>
      <c r="I41" s="100">
        <v>0</v>
      </c>
      <c r="J41" s="89"/>
      <c r="K41" s="89"/>
      <c r="L41" s="89"/>
      <c r="M41" s="89"/>
      <c r="N41" s="65"/>
      <c r="O41" s="65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5.95" customHeight="1">
      <c r="A42" s="127"/>
      <c r="B42" s="60" t="s">
        <v>59</v>
      </c>
      <c r="C42" s="55"/>
      <c r="D42" s="55"/>
      <c r="E42" s="64" t="s">
        <v>40</v>
      </c>
      <c r="F42" s="89">
        <v>1601</v>
      </c>
      <c r="G42" s="89">
        <v>5300</v>
      </c>
      <c r="H42" s="89">
        <v>426</v>
      </c>
      <c r="I42" s="89">
        <v>314</v>
      </c>
      <c r="J42" s="89"/>
      <c r="K42" s="89"/>
      <c r="L42" s="89"/>
      <c r="M42" s="89"/>
      <c r="N42" s="65"/>
      <c r="O42" s="65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5.95" customHeight="1">
      <c r="A43" s="127"/>
      <c r="B43" s="61"/>
      <c r="C43" s="55" t="s">
        <v>73</v>
      </c>
      <c r="D43" s="55"/>
      <c r="E43" s="64"/>
      <c r="F43" s="89">
        <v>526</v>
      </c>
      <c r="G43" s="89">
        <v>697</v>
      </c>
      <c r="H43" s="89">
        <v>346</v>
      </c>
      <c r="I43" s="89">
        <v>296</v>
      </c>
      <c r="J43" s="100"/>
      <c r="K43" s="100"/>
      <c r="L43" s="89"/>
      <c r="M43" s="89"/>
      <c r="N43" s="65"/>
      <c r="O43" s="65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5.95" customHeight="1">
      <c r="A44" s="127"/>
      <c r="B44" s="55" t="s">
        <v>70</v>
      </c>
      <c r="C44" s="55"/>
      <c r="D44" s="55"/>
      <c r="E44" s="64" t="s">
        <v>98</v>
      </c>
      <c r="F44" s="100">
        <f t="shared" ref="F44" si="12">F40-F42</f>
        <v>-158</v>
      </c>
      <c r="G44" s="100">
        <f>G40-G42</f>
        <v>-82</v>
      </c>
      <c r="H44" s="100">
        <f>H40-H42</f>
        <v>0</v>
      </c>
      <c r="I44" s="100">
        <f>I40-I42</f>
        <v>0</v>
      </c>
      <c r="J44" s="100">
        <f t="shared" ref="J44:O44" si="13">J40-J42</f>
        <v>0</v>
      </c>
      <c r="K44" s="100">
        <f t="shared" si="13"/>
        <v>0</v>
      </c>
      <c r="L44" s="100">
        <f t="shared" si="13"/>
        <v>0</v>
      </c>
      <c r="M44" s="100">
        <f t="shared" si="13"/>
        <v>0</v>
      </c>
      <c r="N44" s="66">
        <f t="shared" si="13"/>
        <v>0</v>
      </c>
      <c r="O44" s="66">
        <f t="shared" si="13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5.95" customHeight="1">
      <c r="A45" s="126" t="s">
        <v>78</v>
      </c>
      <c r="B45" s="30" t="s">
        <v>74</v>
      </c>
      <c r="C45" s="30"/>
      <c r="D45" s="30"/>
      <c r="E45" s="64" t="s">
        <v>99</v>
      </c>
      <c r="F45" s="89">
        <f t="shared" ref="F45:I45" si="14">F39+F44</f>
        <v>-119</v>
      </c>
      <c r="G45" s="89">
        <f>G39+G44</f>
        <v>-49</v>
      </c>
      <c r="H45" s="89">
        <f>H39+H44</f>
        <v>0</v>
      </c>
      <c r="I45" s="89">
        <f t="shared" si="14"/>
        <v>0</v>
      </c>
      <c r="J45" s="89">
        <f t="shared" ref="J45:O45" si="15">J39+J44</f>
        <v>0</v>
      </c>
      <c r="K45" s="89">
        <f t="shared" si="15"/>
        <v>0</v>
      </c>
      <c r="L45" s="89">
        <f t="shared" si="15"/>
        <v>0</v>
      </c>
      <c r="M45" s="89">
        <f t="shared" si="15"/>
        <v>0</v>
      </c>
      <c r="N45" s="65">
        <f t="shared" si="15"/>
        <v>0</v>
      </c>
      <c r="O45" s="65">
        <f t="shared" si="15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5.95" customHeight="1">
      <c r="A46" s="127"/>
      <c r="B46" s="55" t="s">
        <v>75</v>
      </c>
      <c r="C46" s="55"/>
      <c r="D46" s="55"/>
      <c r="E46" s="55"/>
      <c r="F46" s="100">
        <v>0</v>
      </c>
      <c r="G46" s="100">
        <v>0</v>
      </c>
      <c r="H46" s="100">
        <v>0</v>
      </c>
      <c r="I46" s="100">
        <v>0</v>
      </c>
      <c r="J46" s="100"/>
      <c r="K46" s="100"/>
      <c r="L46" s="89"/>
      <c r="M46" s="89"/>
      <c r="N46" s="66"/>
      <c r="O46" s="66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5.95" customHeight="1">
      <c r="A47" s="127"/>
      <c r="B47" s="55" t="s">
        <v>76</v>
      </c>
      <c r="C47" s="55"/>
      <c r="D47" s="55"/>
      <c r="E47" s="55"/>
      <c r="F47" s="89">
        <v>0</v>
      </c>
      <c r="G47" s="89">
        <v>0</v>
      </c>
      <c r="H47" s="89">
        <v>0</v>
      </c>
      <c r="I47" s="89">
        <v>0</v>
      </c>
      <c r="J47" s="89"/>
      <c r="K47" s="89"/>
      <c r="L47" s="89"/>
      <c r="M47" s="89"/>
      <c r="N47" s="65"/>
      <c r="O47" s="65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5.95" customHeight="1">
      <c r="A48" s="127"/>
      <c r="B48" s="55" t="s">
        <v>77</v>
      </c>
      <c r="C48" s="55"/>
      <c r="D48" s="55"/>
      <c r="E48" s="55"/>
      <c r="F48" s="89">
        <v>0</v>
      </c>
      <c r="G48" s="89">
        <v>0</v>
      </c>
      <c r="H48" s="89">
        <v>0</v>
      </c>
      <c r="I48" s="89">
        <v>0</v>
      </c>
      <c r="J48" s="89"/>
      <c r="K48" s="89"/>
      <c r="L48" s="89"/>
      <c r="M48" s="89"/>
      <c r="N48" s="65"/>
      <c r="O48" s="65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" ht="15.95" customHeight="1">
      <c r="A49" s="11" t="s">
        <v>82</v>
      </c>
    </row>
    <row r="50" spans="1:1" ht="15.95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J39" sqref="J39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24" width="10.625" style="1" customWidth="1"/>
    <col min="25" max="16384" width="9" style="1"/>
  </cols>
  <sheetData>
    <row r="1" spans="1:24" ht="33.950000000000003" customHeight="1">
      <c r="A1" s="111" t="s">
        <v>0</v>
      </c>
      <c r="B1" s="111"/>
      <c r="C1" s="111"/>
      <c r="D1" s="111"/>
      <c r="E1" s="42" t="s">
        <v>244</v>
      </c>
      <c r="F1" s="2"/>
    </row>
    <row r="3" spans="1:24" ht="14.25">
      <c r="A3" s="10" t="s">
        <v>105</v>
      </c>
    </row>
    <row r="5" spans="1:24" ht="14.25">
      <c r="A5" s="9" t="s">
        <v>242</v>
      </c>
      <c r="E5" s="3"/>
    </row>
    <row r="6" spans="1:24" ht="14.25">
      <c r="A6" s="3"/>
      <c r="G6" s="113" t="s">
        <v>106</v>
      </c>
      <c r="H6" s="114"/>
      <c r="I6" s="114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8"/>
      <c r="F7" s="51" t="s">
        <v>237</v>
      </c>
      <c r="G7" s="51"/>
      <c r="H7" s="51" t="s">
        <v>238</v>
      </c>
      <c r="I7" s="67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00000000000001" customHeight="1">
      <c r="A8" s="5"/>
      <c r="B8" s="6"/>
      <c r="C8" s="6"/>
      <c r="D8" s="6"/>
      <c r="E8" s="59"/>
      <c r="F8" s="53" t="s">
        <v>229</v>
      </c>
      <c r="G8" s="53" t="s">
        <v>1</v>
      </c>
      <c r="H8" s="53" t="s">
        <v>229</v>
      </c>
      <c r="I8" s="54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112" t="s">
        <v>79</v>
      </c>
      <c r="B9" s="112" t="s">
        <v>80</v>
      </c>
      <c r="C9" s="60" t="s">
        <v>2</v>
      </c>
      <c r="D9" s="55"/>
      <c r="E9" s="55"/>
      <c r="F9" s="87">
        <v>320060</v>
      </c>
      <c r="G9" s="56">
        <f t="shared" ref="G9:G22" si="0">F9/$F$22*100</f>
        <v>33.100330010476355</v>
      </c>
      <c r="H9" s="89">
        <v>311852</v>
      </c>
      <c r="I9" s="56">
        <f t="shared" ref="I9:I40" si="1">(F9/H9-1)*100</f>
        <v>2.6320177520105625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112"/>
      <c r="B10" s="112"/>
      <c r="C10" s="62"/>
      <c r="D10" s="60" t="s">
        <v>21</v>
      </c>
      <c r="E10" s="55"/>
      <c r="F10" s="87">
        <v>150647</v>
      </c>
      <c r="G10" s="56">
        <f t="shared" si="0"/>
        <v>15.579783212798326</v>
      </c>
      <c r="H10" s="89">
        <v>149938</v>
      </c>
      <c r="I10" s="56">
        <f t="shared" si="1"/>
        <v>0.4728621163414104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112"/>
      <c r="B11" s="112"/>
      <c r="C11" s="50"/>
      <c r="D11" s="50"/>
      <c r="E11" s="30" t="s">
        <v>22</v>
      </c>
      <c r="F11" s="87">
        <v>117435</v>
      </c>
      <c r="G11" s="56">
        <f t="shared" si="0"/>
        <v>12.145026728676783</v>
      </c>
      <c r="H11" s="89">
        <v>115508</v>
      </c>
      <c r="I11" s="56">
        <f t="shared" si="1"/>
        <v>1.6682827163486458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112"/>
      <c r="B12" s="112"/>
      <c r="C12" s="50"/>
      <c r="D12" s="29"/>
      <c r="E12" s="30" t="s">
        <v>23</v>
      </c>
      <c r="F12" s="87">
        <v>25405</v>
      </c>
      <c r="G12" s="56">
        <f t="shared" si="0"/>
        <v>2.627363256627357</v>
      </c>
      <c r="H12" s="89">
        <v>26630</v>
      </c>
      <c r="I12" s="56">
        <f t="shared" si="1"/>
        <v>-4.6000751032669873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112"/>
      <c r="B13" s="112"/>
      <c r="C13" s="61"/>
      <c r="D13" s="55" t="s">
        <v>24</v>
      </c>
      <c r="E13" s="55"/>
      <c r="F13" s="87">
        <v>118216</v>
      </c>
      <c r="G13" s="56">
        <f t="shared" si="0"/>
        <v>12.225797077168259</v>
      </c>
      <c r="H13" s="89">
        <v>114101</v>
      </c>
      <c r="I13" s="56">
        <f t="shared" si="1"/>
        <v>3.6064539311662536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112"/>
      <c r="B14" s="112"/>
      <c r="C14" s="55" t="s">
        <v>3</v>
      </c>
      <c r="D14" s="55"/>
      <c r="E14" s="55"/>
      <c r="F14" s="87">
        <v>3488</v>
      </c>
      <c r="G14" s="56">
        <f t="shared" si="0"/>
        <v>0.3607259609965055</v>
      </c>
      <c r="H14" s="89">
        <v>3446</v>
      </c>
      <c r="I14" s="56">
        <f t="shared" si="1"/>
        <v>1.2188044109112006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112"/>
      <c r="B15" s="112"/>
      <c r="C15" s="55" t="s">
        <v>4</v>
      </c>
      <c r="D15" s="55"/>
      <c r="E15" s="55"/>
      <c r="F15" s="87">
        <v>65768</v>
      </c>
      <c r="G15" s="56">
        <f t="shared" si="0"/>
        <v>6.8016700122758529</v>
      </c>
      <c r="H15" s="89">
        <v>61562</v>
      </c>
      <c r="I15" s="56">
        <f t="shared" si="1"/>
        <v>6.832136707709302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112"/>
      <c r="B16" s="112"/>
      <c r="C16" s="55" t="s">
        <v>25</v>
      </c>
      <c r="D16" s="55"/>
      <c r="E16" s="55"/>
      <c r="F16" s="87">
        <v>20217</v>
      </c>
      <c r="G16" s="56">
        <f t="shared" si="0"/>
        <v>2.0908247573011329</v>
      </c>
      <c r="H16" s="89">
        <v>19333</v>
      </c>
      <c r="I16" s="56">
        <f t="shared" si="1"/>
        <v>4.5724926291832668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112"/>
      <c r="B17" s="112"/>
      <c r="C17" s="55" t="s">
        <v>5</v>
      </c>
      <c r="D17" s="55"/>
      <c r="E17" s="55"/>
      <c r="F17" s="87">
        <v>196774</v>
      </c>
      <c r="G17" s="56">
        <f t="shared" si="0"/>
        <v>20.350197892524761</v>
      </c>
      <c r="H17" s="89">
        <v>199057</v>
      </c>
      <c r="I17" s="56">
        <f t="shared" si="1"/>
        <v>-1.1469076696624558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112"/>
      <c r="B18" s="112"/>
      <c r="C18" s="55" t="s">
        <v>26</v>
      </c>
      <c r="D18" s="55"/>
      <c r="E18" s="55"/>
      <c r="F18" s="87">
        <v>46600</v>
      </c>
      <c r="G18" s="56">
        <f t="shared" si="0"/>
        <v>4.8193319330381748</v>
      </c>
      <c r="H18" s="89">
        <v>48148</v>
      </c>
      <c r="I18" s="56">
        <f t="shared" si="1"/>
        <v>-3.2150868156517354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112"/>
      <c r="B19" s="112"/>
      <c r="C19" s="55" t="s">
        <v>27</v>
      </c>
      <c r="D19" s="55"/>
      <c r="E19" s="55"/>
      <c r="F19" s="87">
        <v>5113</v>
      </c>
      <c r="G19" s="56">
        <f t="shared" si="0"/>
        <v>0.5287820638116778</v>
      </c>
      <c r="H19" s="89">
        <v>11174</v>
      </c>
      <c r="I19" s="56">
        <f t="shared" si="1"/>
        <v>-54.241990334705562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112"/>
      <c r="B20" s="112"/>
      <c r="C20" s="55" t="s">
        <v>6</v>
      </c>
      <c r="D20" s="55"/>
      <c r="E20" s="55"/>
      <c r="F20" s="87">
        <v>54640</v>
      </c>
      <c r="G20" s="56">
        <f t="shared" si="0"/>
        <v>5.6508218201975513</v>
      </c>
      <c r="H20" s="89">
        <v>62970</v>
      </c>
      <c r="I20" s="56">
        <f t="shared" si="1"/>
        <v>-13.228521518183268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112"/>
      <c r="B21" s="112"/>
      <c r="C21" s="55" t="s">
        <v>7</v>
      </c>
      <c r="D21" s="55"/>
      <c r="E21" s="55"/>
      <c r="F21" s="87">
        <f>966939-F9-SUM(F14:F20)</f>
        <v>254279</v>
      </c>
      <c r="G21" s="56">
        <f t="shared" si="0"/>
        <v>26.297315549377988</v>
      </c>
      <c r="H21" s="89">
        <f>963093-SUM(H9,H14:H20)</f>
        <v>245551</v>
      </c>
      <c r="I21" s="56">
        <f t="shared" si="1"/>
        <v>3.5544550826508647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112"/>
      <c r="B22" s="112"/>
      <c r="C22" s="55" t="s">
        <v>8</v>
      </c>
      <c r="D22" s="55"/>
      <c r="E22" s="55"/>
      <c r="F22" s="87">
        <f>SUM(F9,F14:F21)</f>
        <v>966939</v>
      </c>
      <c r="G22" s="56">
        <f t="shared" si="0"/>
        <v>100</v>
      </c>
      <c r="H22" s="89">
        <f>SUM(H9,H14:H21)</f>
        <v>963093</v>
      </c>
      <c r="I22" s="56">
        <f t="shared" si="1"/>
        <v>0.39933838165162605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112"/>
      <c r="B23" s="112" t="s">
        <v>81</v>
      </c>
      <c r="C23" s="63" t="s">
        <v>9</v>
      </c>
      <c r="D23" s="30"/>
      <c r="E23" s="30"/>
      <c r="F23" s="88">
        <f>SUM(F24:F26)</f>
        <v>506380</v>
      </c>
      <c r="G23" s="56">
        <f t="shared" ref="G23:G40" si="2">F23/$F$40*100</f>
        <v>53.002050456511796</v>
      </c>
      <c r="H23" s="89">
        <f>SUM(H24:H26)</f>
        <v>497119</v>
      </c>
      <c r="I23" s="56">
        <f t="shared" si="1"/>
        <v>1.8629342270160665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112"/>
      <c r="B24" s="112"/>
      <c r="C24" s="62"/>
      <c r="D24" s="30" t="s">
        <v>10</v>
      </c>
      <c r="E24" s="30"/>
      <c r="F24" s="87">
        <v>155790</v>
      </c>
      <c r="G24" s="56">
        <f t="shared" si="2"/>
        <v>16.306310361033162</v>
      </c>
      <c r="H24" s="89">
        <v>160787</v>
      </c>
      <c r="I24" s="56">
        <f t="shared" si="1"/>
        <v>-3.1078383202622129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112"/>
      <c r="B25" s="112"/>
      <c r="C25" s="62"/>
      <c r="D25" s="30" t="s">
        <v>28</v>
      </c>
      <c r="E25" s="30"/>
      <c r="F25" s="87">
        <v>261445</v>
      </c>
      <c r="G25" s="56">
        <f t="shared" si="2"/>
        <v>27.365063947238689</v>
      </c>
      <c r="H25" s="89">
        <v>245057</v>
      </c>
      <c r="I25" s="56">
        <f t="shared" si="1"/>
        <v>6.6874237422313909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112"/>
      <c r="B26" s="112"/>
      <c r="C26" s="61"/>
      <c r="D26" s="30" t="s">
        <v>11</v>
      </c>
      <c r="E26" s="30"/>
      <c r="F26" s="87">
        <v>89145</v>
      </c>
      <c r="G26" s="56">
        <f t="shared" si="2"/>
        <v>9.330676148239947</v>
      </c>
      <c r="H26" s="89">
        <v>91275</v>
      </c>
      <c r="I26" s="56">
        <f t="shared" si="1"/>
        <v>-2.3336072308956401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112"/>
      <c r="B27" s="112"/>
      <c r="C27" s="63" t="s">
        <v>12</v>
      </c>
      <c r="D27" s="30"/>
      <c r="E27" s="30"/>
      <c r="F27" s="87">
        <f>SUM(F28:F33)</f>
        <v>377110</v>
      </c>
      <c r="G27" s="56">
        <f t="shared" si="2"/>
        <v>39.471549523391843</v>
      </c>
      <c r="H27" s="89">
        <f>SUM(H28:H33)</f>
        <v>383965</v>
      </c>
      <c r="I27" s="56">
        <f t="shared" si="1"/>
        <v>-1.7853189743856857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112"/>
      <c r="B28" s="112"/>
      <c r="C28" s="62"/>
      <c r="D28" s="30" t="s">
        <v>13</v>
      </c>
      <c r="E28" s="30"/>
      <c r="F28" s="87">
        <v>67645</v>
      </c>
      <c r="G28" s="56">
        <f t="shared" si="2"/>
        <v>7.0803027432575147</v>
      </c>
      <c r="H28" s="89">
        <v>78558</v>
      </c>
      <c r="I28" s="56">
        <f t="shared" si="1"/>
        <v>-13.891646936021795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112"/>
      <c r="B29" s="112"/>
      <c r="C29" s="62"/>
      <c r="D29" s="30" t="s">
        <v>29</v>
      </c>
      <c r="E29" s="30"/>
      <c r="F29" s="87">
        <v>8571</v>
      </c>
      <c r="G29" s="56">
        <f t="shared" si="2"/>
        <v>0.89711397460950792</v>
      </c>
      <c r="H29" s="89">
        <v>8741</v>
      </c>
      <c r="I29" s="56">
        <f t="shared" si="1"/>
        <v>-1.9448575677840085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112"/>
      <c r="B30" s="112"/>
      <c r="C30" s="62"/>
      <c r="D30" s="30" t="s">
        <v>30</v>
      </c>
      <c r="E30" s="30"/>
      <c r="F30" s="87">
        <v>57681</v>
      </c>
      <c r="G30" s="56">
        <f t="shared" si="2"/>
        <v>6.0373855057112378</v>
      </c>
      <c r="H30" s="89">
        <v>61863</v>
      </c>
      <c r="I30" s="56">
        <f t="shared" si="1"/>
        <v>-6.760098928277003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112"/>
      <c r="B31" s="112"/>
      <c r="C31" s="62"/>
      <c r="D31" s="30" t="s">
        <v>31</v>
      </c>
      <c r="E31" s="30"/>
      <c r="F31" s="87">
        <v>68346</v>
      </c>
      <c r="G31" s="56">
        <f t="shared" si="2"/>
        <v>7.1536753831129882</v>
      </c>
      <c r="H31" s="89">
        <v>63159</v>
      </c>
      <c r="I31" s="56">
        <f t="shared" si="1"/>
        <v>8.212606279390112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112"/>
      <c r="B32" s="112"/>
      <c r="C32" s="62"/>
      <c r="D32" s="30" t="s">
        <v>14</v>
      </c>
      <c r="E32" s="30"/>
      <c r="F32" s="87">
        <v>25148</v>
      </c>
      <c r="G32" s="56">
        <f t="shared" si="2"/>
        <v>2.6322042041161944</v>
      </c>
      <c r="H32" s="89">
        <v>15695</v>
      </c>
      <c r="I32" s="56">
        <f t="shared" si="1"/>
        <v>60.229372411596046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112"/>
      <c r="B33" s="112"/>
      <c r="C33" s="61"/>
      <c r="D33" s="30" t="s">
        <v>32</v>
      </c>
      <c r="E33" s="30"/>
      <c r="F33" s="87">
        <v>149719</v>
      </c>
      <c r="G33" s="56">
        <f t="shared" si="2"/>
        <v>15.670867712584402</v>
      </c>
      <c r="H33" s="89">
        <v>155949</v>
      </c>
      <c r="I33" s="56">
        <f t="shared" si="1"/>
        <v>-3.9948957672059415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112"/>
      <c r="B34" s="112"/>
      <c r="C34" s="63" t="s">
        <v>15</v>
      </c>
      <c r="D34" s="30"/>
      <c r="E34" s="30"/>
      <c r="F34" s="87">
        <f>F35+F38</f>
        <v>71907</v>
      </c>
      <c r="G34" s="56">
        <f t="shared" si="2"/>
        <v>7.5264000200963572</v>
      </c>
      <c r="H34" s="89">
        <f>SUM(H35,H38)</f>
        <v>65471</v>
      </c>
      <c r="I34" s="56">
        <f t="shared" si="1"/>
        <v>9.830306547937262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112"/>
      <c r="B35" s="112"/>
      <c r="C35" s="62"/>
      <c r="D35" s="63" t="s">
        <v>16</v>
      </c>
      <c r="E35" s="30"/>
      <c r="F35" s="87">
        <f>SUM(F36:F37)</f>
        <v>71751</v>
      </c>
      <c r="G35" s="56">
        <f t="shared" si="2"/>
        <v>7.5100717293439274</v>
      </c>
      <c r="H35" s="89">
        <v>65156</v>
      </c>
      <c r="I35" s="56">
        <f t="shared" si="1"/>
        <v>10.12186137884461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112"/>
      <c r="B36" s="112"/>
      <c r="C36" s="62"/>
      <c r="D36" s="62"/>
      <c r="E36" s="57" t="s">
        <v>102</v>
      </c>
      <c r="F36" s="87">
        <v>20407</v>
      </c>
      <c r="G36" s="56">
        <f t="shared" si="2"/>
        <v>2.1359707011849522</v>
      </c>
      <c r="H36" s="89">
        <v>18414</v>
      </c>
      <c r="I36" s="56">
        <f t="shared" si="1"/>
        <v>10.823286629738238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112"/>
      <c r="B37" s="112"/>
      <c r="C37" s="62"/>
      <c r="D37" s="61"/>
      <c r="E37" s="30" t="s">
        <v>33</v>
      </c>
      <c r="F37" s="87">
        <v>51344</v>
      </c>
      <c r="G37" s="56">
        <f t="shared" si="2"/>
        <v>5.3741010281589752</v>
      </c>
      <c r="H37" s="89">
        <v>46742</v>
      </c>
      <c r="I37" s="56">
        <f t="shared" si="1"/>
        <v>9.8455350648239293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112"/>
      <c r="B38" s="112"/>
      <c r="C38" s="62"/>
      <c r="D38" s="55" t="s">
        <v>34</v>
      </c>
      <c r="E38" s="55"/>
      <c r="F38" s="87">
        <v>156</v>
      </c>
      <c r="G38" s="56">
        <f t="shared" si="2"/>
        <v>1.6328290752430665E-2</v>
      </c>
      <c r="H38" s="89">
        <v>315</v>
      </c>
      <c r="I38" s="56">
        <f t="shared" si="1"/>
        <v>-50.476190476190474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112"/>
      <c r="B39" s="112"/>
      <c r="C39" s="61"/>
      <c r="D39" s="55" t="s">
        <v>35</v>
      </c>
      <c r="E39" s="55"/>
      <c r="F39" s="90" t="s">
        <v>254</v>
      </c>
      <c r="G39" s="90" t="s">
        <v>254</v>
      </c>
      <c r="H39" s="89">
        <v>0</v>
      </c>
      <c r="I39" s="90" t="s">
        <v>254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112"/>
      <c r="B40" s="112"/>
      <c r="C40" s="30" t="s">
        <v>17</v>
      </c>
      <c r="D40" s="30"/>
      <c r="E40" s="30"/>
      <c r="F40" s="87">
        <f>SUM(F23,F27,F34)</f>
        <v>955397</v>
      </c>
      <c r="G40" s="56">
        <f t="shared" si="2"/>
        <v>100</v>
      </c>
      <c r="H40" s="89">
        <f>SUM(H23,H27,H34)</f>
        <v>946555</v>
      </c>
      <c r="I40" s="56">
        <f t="shared" si="1"/>
        <v>0.93412427170105339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E7" sqref="E7"/>
    </sheetView>
  </sheetViews>
  <sheetFormatPr defaultColWidth="9" defaultRowHeight="13.5"/>
  <cols>
    <col min="1" max="1" width="5.375" style="1" customWidth="1"/>
    <col min="2" max="2" width="3.125" style="1" customWidth="1"/>
    <col min="3" max="3" width="34.75" style="1" customWidth="1"/>
    <col min="4" max="9" width="11.875" style="1" customWidth="1"/>
    <col min="10" max="16384" width="9" style="1"/>
  </cols>
  <sheetData>
    <row r="1" spans="1:9" ht="33.950000000000003" customHeight="1">
      <c r="A1" s="36" t="s">
        <v>0</v>
      </c>
      <c r="B1" s="36"/>
      <c r="C1" s="42" t="s">
        <v>244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68" t="s">
        <v>109</v>
      </c>
      <c r="B6" s="51"/>
      <c r="C6" s="51"/>
      <c r="D6" s="51"/>
      <c r="E6" s="28" t="s">
        <v>226</v>
      </c>
      <c r="F6" s="28" t="s">
        <v>227</v>
      </c>
      <c r="G6" s="28" t="s">
        <v>230</v>
      </c>
      <c r="H6" s="28" t="s">
        <v>232</v>
      </c>
      <c r="I6" s="28" t="s">
        <v>239</v>
      </c>
    </row>
    <row r="7" spans="1:9" ht="27" customHeight="1">
      <c r="A7" s="112" t="s">
        <v>110</v>
      </c>
      <c r="B7" s="60" t="s">
        <v>111</v>
      </c>
      <c r="C7" s="55"/>
      <c r="D7" s="64" t="s">
        <v>112</v>
      </c>
      <c r="E7" s="92">
        <v>768585</v>
      </c>
      <c r="F7" s="92">
        <v>1070395</v>
      </c>
      <c r="G7" s="92">
        <v>1056769</v>
      </c>
      <c r="H7" s="92">
        <v>963093</v>
      </c>
      <c r="I7" s="92">
        <v>966939</v>
      </c>
    </row>
    <row r="8" spans="1:9" ht="27" customHeight="1">
      <c r="A8" s="112"/>
      <c r="B8" s="72"/>
      <c r="C8" s="55" t="s">
        <v>113</v>
      </c>
      <c r="D8" s="64" t="s">
        <v>37</v>
      </c>
      <c r="E8" s="93">
        <v>406243</v>
      </c>
      <c r="F8" s="93">
        <v>398582</v>
      </c>
      <c r="G8" s="94">
        <v>432357</v>
      </c>
      <c r="H8" s="94">
        <v>428156</v>
      </c>
      <c r="I8" s="94">
        <v>440920</v>
      </c>
    </row>
    <row r="9" spans="1:9" ht="27" customHeight="1">
      <c r="A9" s="112"/>
      <c r="B9" s="55" t="s">
        <v>114</v>
      </c>
      <c r="C9" s="55"/>
      <c r="D9" s="64"/>
      <c r="E9" s="93">
        <v>765989</v>
      </c>
      <c r="F9" s="93">
        <v>1062841</v>
      </c>
      <c r="G9" s="94">
        <v>1054163</v>
      </c>
      <c r="H9" s="94">
        <v>946555</v>
      </c>
      <c r="I9" s="94">
        <v>955396</v>
      </c>
    </row>
    <row r="10" spans="1:9" ht="27" customHeight="1">
      <c r="A10" s="112"/>
      <c r="B10" s="55" t="s">
        <v>115</v>
      </c>
      <c r="C10" s="55"/>
      <c r="D10" s="64"/>
      <c r="E10" s="93">
        <v>2596</v>
      </c>
      <c r="F10" s="93">
        <f>F7-F9</f>
        <v>7554</v>
      </c>
      <c r="G10" s="94">
        <f>G7-G9</f>
        <v>2606</v>
      </c>
      <c r="H10" s="94">
        <f>H7-H9</f>
        <v>16538</v>
      </c>
      <c r="I10" s="94">
        <v>11542</v>
      </c>
    </row>
    <row r="11" spans="1:9" ht="27" customHeight="1">
      <c r="A11" s="112"/>
      <c r="B11" s="55" t="s">
        <v>116</v>
      </c>
      <c r="C11" s="55"/>
      <c r="D11" s="64"/>
      <c r="E11" s="93">
        <v>2185</v>
      </c>
      <c r="F11" s="93">
        <v>7871</v>
      </c>
      <c r="G11" s="94">
        <v>2218</v>
      </c>
      <c r="H11" s="94">
        <v>8832</v>
      </c>
      <c r="I11" s="94">
        <v>3048</v>
      </c>
    </row>
    <row r="12" spans="1:9" ht="27" customHeight="1">
      <c r="A12" s="112"/>
      <c r="B12" s="55" t="s">
        <v>117</v>
      </c>
      <c r="C12" s="55"/>
      <c r="D12" s="64"/>
      <c r="E12" s="93">
        <v>411</v>
      </c>
      <c r="F12" s="93">
        <v>-317</v>
      </c>
      <c r="G12" s="94">
        <v>388</v>
      </c>
      <c r="H12" s="94">
        <v>7707</v>
      </c>
      <c r="I12" s="94">
        <v>8494</v>
      </c>
    </row>
    <row r="13" spans="1:9" ht="27" customHeight="1">
      <c r="A13" s="112"/>
      <c r="B13" s="55" t="s">
        <v>118</v>
      </c>
      <c r="C13" s="55"/>
      <c r="D13" s="64"/>
      <c r="E13" s="93">
        <v>65</v>
      </c>
      <c r="F13" s="93">
        <v>-728</v>
      </c>
      <c r="G13" s="94">
        <v>705</v>
      </c>
      <c r="H13" s="94">
        <v>7319</v>
      </c>
      <c r="I13" s="94">
        <v>787</v>
      </c>
    </row>
    <row r="14" spans="1:9" ht="27" customHeight="1">
      <c r="A14" s="112"/>
      <c r="B14" s="55" t="s">
        <v>119</v>
      </c>
      <c r="C14" s="55"/>
      <c r="D14" s="64"/>
      <c r="E14" s="93">
        <v>0</v>
      </c>
      <c r="F14" s="93">
        <v>0</v>
      </c>
      <c r="G14" s="94">
        <v>0</v>
      </c>
      <c r="H14" s="94">
        <v>0</v>
      </c>
      <c r="I14" s="90" t="s">
        <v>254</v>
      </c>
    </row>
    <row r="15" spans="1:9" ht="27" customHeight="1">
      <c r="A15" s="112"/>
      <c r="B15" s="55" t="s">
        <v>120</v>
      </c>
      <c r="C15" s="55"/>
      <c r="D15" s="64"/>
      <c r="E15" s="93">
        <v>-3856</v>
      </c>
      <c r="F15" s="93">
        <v>-1159</v>
      </c>
      <c r="G15" s="94">
        <v>10156</v>
      </c>
      <c r="H15" s="94">
        <v>6893</v>
      </c>
      <c r="I15" s="94">
        <v>-1082</v>
      </c>
    </row>
    <row r="16" spans="1:9" ht="27" customHeight="1">
      <c r="A16" s="112"/>
      <c r="B16" s="55" t="s">
        <v>121</v>
      </c>
      <c r="C16" s="55"/>
      <c r="D16" s="64" t="s">
        <v>38</v>
      </c>
      <c r="E16" s="93">
        <v>36620</v>
      </c>
      <c r="F16" s="93">
        <v>34818</v>
      </c>
      <c r="G16" s="94">
        <v>47594</v>
      </c>
      <c r="H16" s="94">
        <v>49601</v>
      </c>
      <c r="I16" s="94">
        <v>65165</v>
      </c>
    </row>
    <row r="17" spans="1:9" ht="27" customHeight="1">
      <c r="A17" s="112"/>
      <c r="B17" s="55" t="s">
        <v>122</v>
      </c>
      <c r="C17" s="55"/>
      <c r="D17" s="64" t="s">
        <v>39</v>
      </c>
      <c r="E17" s="93">
        <v>84091</v>
      </c>
      <c r="F17" s="93">
        <v>131683</v>
      </c>
      <c r="G17" s="94">
        <v>132694</v>
      </c>
      <c r="H17" s="94">
        <v>112997</v>
      </c>
      <c r="I17" s="94">
        <v>89151</v>
      </c>
    </row>
    <row r="18" spans="1:9" ht="27" customHeight="1">
      <c r="A18" s="112"/>
      <c r="B18" s="55" t="s">
        <v>123</v>
      </c>
      <c r="C18" s="55"/>
      <c r="D18" s="64" t="s">
        <v>40</v>
      </c>
      <c r="E18" s="93">
        <v>1354951</v>
      </c>
      <c r="F18" s="93">
        <v>1367869</v>
      </c>
      <c r="G18" s="94">
        <v>1358075</v>
      </c>
      <c r="H18" s="94">
        <v>1338128</v>
      </c>
      <c r="I18" s="94">
        <v>1311704</v>
      </c>
    </row>
    <row r="19" spans="1:9" ht="27" customHeight="1">
      <c r="A19" s="112"/>
      <c r="B19" s="55" t="s">
        <v>124</v>
      </c>
      <c r="C19" s="55"/>
      <c r="D19" s="64" t="s">
        <v>125</v>
      </c>
      <c r="E19" s="93">
        <f>E17+E18-E16</f>
        <v>1402422</v>
      </c>
      <c r="F19" s="93">
        <f>F17+F18-F16</f>
        <v>1464734</v>
      </c>
      <c r="G19" s="93">
        <f>G17+G18-G16</f>
        <v>1443175</v>
      </c>
      <c r="H19" s="93">
        <f>H17+H18-H16</f>
        <v>1401524</v>
      </c>
      <c r="I19" s="93">
        <f>I17+I18-I16</f>
        <v>1335690</v>
      </c>
    </row>
    <row r="20" spans="1:9" ht="27" customHeight="1">
      <c r="A20" s="112"/>
      <c r="B20" s="55" t="s">
        <v>126</v>
      </c>
      <c r="C20" s="55"/>
      <c r="D20" s="64" t="s">
        <v>127</v>
      </c>
      <c r="E20" s="95">
        <f>E18/E8</f>
        <v>3.3353214701545628</v>
      </c>
      <c r="F20" s="95">
        <f>F18/F8</f>
        <v>3.4318383670110544</v>
      </c>
      <c r="G20" s="95">
        <f>G18/G8</f>
        <v>3.1410963624967332</v>
      </c>
      <c r="H20" s="95">
        <f>H18/H8</f>
        <v>3.1253281514214444</v>
      </c>
      <c r="I20" s="95">
        <f>I18/I8</f>
        <v>2.9749251564909733</v>
      </c>
    </row>
    <row r="21" spans="1:9" ht="27" customHeight="1">
      <c r="A21" s="112"/>
      <c r="B21" s="55" t="s">
        <v>128</v>
      </c>
      <c r="C21" s="55"/>
      <c r="D21" s="64" t="s">
        <v>129</v>
      </c>
      <c r="E21" s="95">
        <f>E19/E8</f>
        <v>3.4521751759414929</v>
      </c>
      <c r="F21" s="95">
        <f>F19/F8</f>
        <v>3.674862387162491</v>
      </c>
      <c r="G21" s="95">
        <f>G19/G8</f>
        <v>3.3379244466956703</v>
      </c>
      <c r="H21" s="95">
        <f>H19/H8</f>
        <v>3.2733956782107456</v>
      </c>
      <c r="I21" s="95">
        <f>I19/I8</f>
        <v>3.0293250476276876</v>
      </c>
    </row>
    <row r="22" spans="1:9" ht="27" customHeight="1">
      <c r="A22" s="112"/>
      <c r="B22" s="55" t="s">
        <v>130</v>
      </c>
      <c r="C22" s="55"/>
      <c r="D22" s="64" t="s">
        <v>131</v>
      </c>
      <c r="E22" s="93">
        <f>E18/E24*1000000</f>
        <v>918496.8915720965</v>
      </c>
      <c r="F22" s="93">
        <f>F18/F24*1000000</f>
        <v>934513.56574980367</v>
      </c>
      <c r="G22" s="93">
        <f>G18/G24*1000000</f>
        <v>927822.40902137908</v>
      </c>
      <c r="H22" s="93">
        <f>H18/H24*1000000</f>
        <v>914194.83057928307</v>
      </c>
      <c r="I22" s="93">
        <f>I18/I24*1000000</f>
        <v>896142.23456214054</v>
      </c>
    </row>
    <row r="23" spans="1:9" ht="27" customHeight="1">
      <c r="A23" s="112"/>
      <c r="B23" s="55" t="s">
        <v>132</v>
      </c>
      <c r="C23" s="55"/>
      <c r="D23" s="64" t="s">
        <v>133</v>
      </c>
      <c r="E23" s="93">
        <f>E19/E24*1000000</f>
        <v>950676.62791667203</v>
      </c>
      <c r="F23" s="93">
        <f>F19/F24*1000000</f>
        <v>1000690.7044570592</v>
      </c>
      <c r="G23" s="93">
        <f>G19/G24*1000000</f>
        <v>985961.82474416262</v>
      </c>
      <c r="H23" s="93">
        <f>H19/H24*1000000</f>
        <v>957506.30412994802</v>
      </c>
      <c r="I23" s="93">
        <f>I19/I24*1000000</f>
        <v>912529.2148856034</v>
      </c>
    </row>
    <row r="24" spans="1:9" ht="27" customHeight="1">
      <c r="A24" s="112"/>
      <c r="B24" s="69" t="s">
        <v>134</v>
      </c>
      <c r="C24" s="70"/>
      <c r="D24" s="64" t="s">
        <v>135</v>
      </c>
      <c r="E24" s="93">
        <v>1475183</v>
      </c>
      <c r="F24" s="93">
        <v>1463723</v>
      </c>
      <c r="G24" s="94">
        <v>1463723</v>
      </c>
      <c r="H24" s="94">
        <v>1463723</v>
      </c>
      <c r="I24" s="94">
        <v>1463723</v>
      </c>
    </row>
    <row r="25" spans="1:9" ht="27" customHeight="1">
      <c r="A25" s="112"/>
      <c r="B25" s="30" t="s">
        <v>136</v>
      </c>
      <c r="C25" s="30"/>
      <c r="D25" s="30"/>
      <c r="E25" s="93">
        <v>402017</v>
      </c>
      <c r="F25" s="93">
        <v>405034</v>
      </c>
      <c r="G25" s="87">
        <v>424383</v>
      </c>
      <c r="H25" s="87">
        <v>412908</v>
      </c>
      <c r="I25" s="87">
        <v>417480</v>
      </c>
    </row>
    <row r="26" spans="1:9" ht="27" customHeight="1">
      <c r="A26" s="112"/>
      <c r="B26" s="30" t="s">
        <v>137</v>
      </c>
      <c r="C26" s="30"/>
      <c r="D26" s="30"/>
      <c r="E26" s="96">
        <v>0.8</v>
      </c>
      <c r="F26" s="96">
        <v>0.81299999999999994</v>
      </c>
      <c r="G26" s="97">
        <v>0.80500000000000005</v>
      </c>
      <c r="H26" s="97">
        <v>0.80800000000000005</v>
      </c>
      <c r="I26" s="97">
        <v>0.80100000000000005</v>
      </c>
    </row>
    <row r="27" spans="1:9" ht="27" customHeight="1">
      <c r="A27" s="112"/>
      <c r="B27" s="30" t="s">
        <v>138</v>
      </c>
      <c r="C27" s="30"/>
      <c r="D27" s="30"/>
      <c r="E27" s="98">
        <v>0.1</v>
      </c>
      <c r="F27" s="98">
        <v>-0.08</v>
      </c>
      <c r="G27" s="99">
        <v>0.09</v>
      </c>
      <c r="H27" s="99">
        <v>1.87</v>
      </c>
      <c r="I27" s="99">
        <v>2.0299999999999998</v>
      </c>
    </row>
    <row r="28" spans="1:9" ht="27" customHeight="1">
      <c r="A28" s="112"/>
      <c r="B28" s="30" t="s">
        <v>139</v>
      </c>
      <c r="C28" s="30"/>
      <c r="D28" s="30"/>
      <c r="E28" s="98">
        <v>98.9</v>
      </c>
      <c r="F28" s="98">
        <v>99.7</v>
      </c>
      <c r="G28" s="99">
        <v>94.8</v>
      </c>
      <c r="H28" s="99">
        <v>99.2</v>
      </c>
      <c r="I28" s="99">
        <v>98.5</v>
      </c>
    </row>
    <row r="29" spans="1:9" ht="27" customHeight="1">
      <c r="A29" s="112"/>
      <c r="B29" s="30" t="s">
        <v>140</v>
      </c>
      <c r="C29" s="30"/>
      <c r="D29" s="30"/>
      <c r="E29" s="98">
        <v>51.7</v>
      </c>
      <c r="F29" s="98">
        <v>48.9</v>
      </c>
      <c r="G29" s="99">
        <v>55.8</v>
      </c>
      <c r="H29" s="99">
        <v>55.7</v>
      </c>
      <c r="I29" s="99">
        <v>56.7</v>
      </c>
    </row>
    <row r="30" spans="1:9" ht="27" customHeight="1">
      <c r="A30" s="112"/>
      <c r="B30" s="112" t="s">
        <v>141</v>
      </c>
      <c r="C30" s="30" t="s">
        <v>142</v>
      </c>
      <c r="D30" s="30"/>
      <c r="E30" s="98">
        <v>0</v>
      </c>
      <c r="F30" s="98">
        <v>7.0000000000000007E-2</v>
      </c>
      <c r="G30" s="99">
        <v>0</v>
      </c>
      <c r="H30" s="99">
        <v>0</v>
      </c>
      <c r="I30" s="91" t="s">
        <v>254</v>
      </c>
    </row>
    <row r="31" spans="1:9" ht="27" customHeight="1">
      <c r="A31" s="112"/>
      <c r="B31" s="112"/>
      <c r="C31" s="30" t="s">
        <v>143</v>
      </c>
      <c r="D31" s="30"/>
      <c r="E31" s="98">
        <v>0</v>
      </c>
      <c r="F31" s="98">
        <v>0</v>
      </c>
      <c r="G31" s="99">
        <v>0</v>
      </c>
      <c r="H31" s="99">
        <v>0</v>
      </c>
      <c r="I31" s="91" t="s">
        <v>254</v>
      </c>
    </row>
    <row r="32" spans="1:9" ht="27" customHeight="1">
      <c r="A32" s="112"/>
      <c r="B32" s="112"/>
      <c r="C32" s="30" t="s">
        <v>144</v>
      </c>
      <c r="D32" s="30"/>
      <c r="E32" s="98">
        <v>10.4</v>
      </c>
      <c r="F32" s="98">
        <v>11.4</v>
      </c>
      <c r="G32" s="99">
        <v>11.8</v>
      </c>
      <c r="H32" s="99">
        <v>11.9</v>
      </c>
      <c r="I32" s="99">
        <v>11.8</v>
      </c>
    </row>
    <row r="33" spans="1:9" ht="27" customHeight="1">
      <c r="A33" s="112"/>
      <c r="B33" s="112"/>
      <c r="C33" s="30" t="s">
        <v>145</v>
      </c>
      <c r="D33" s="30"/>
      <c r="E33" s="98">
        <v>191.1</v>
      </c>
      <c r="F33" s="98">
        <v>193.4</v>
      </c>
      <c r="G33" s="99">
        <v>170.4</v>
      </c>
      <c r="H33" s="99">
        <v>148.6</v>
      </c>
      <c r="I33" s="99">
        <v>140.5</v>
      </c>
    </row>
    <row r="34" spans="1:9" ht="27" customHeight="1">
      <c r="A34" s="1" t="s">
        <v>243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H20" sqref="H20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1" width="13.625" style="1" customWidth="1"/>
    <col min="22" max="25" width="12" style="1" customWidth="1"/>
    <col min="26" max="16384" width="9" style="1"/>
  </cols>
  <sheetData>
    <row r="1" spans="1:25" ht="33.950000000000003" customHeight="1">
      <c r="A1" s="17" t="s">
        <v>0</v>
      </c>
      <c r="B1" s="13"/>
      <c r="C1" s="13"/>
      <c r="D1" s="42" t="s">
        <v>244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5.95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5.95" customHeight="1">
      <c r="A6" s="129" t="s">
        <v>44</v>
      </c>
      <c r="B6" s="128"/>
      <c r="C6" s="128"/>
      <c r="D6" s="128"/>
      <c r="E6" s="128"/>
      <c r="F6" s="115" t="s">
        <v>255</v>
      </c>
      <c r="G6" s="115"/>
      <c r="H6" s="115" t="s">
        <v>256</v>
      </c>
      <c r="I6" s="115"/>
      <c r="J6" s="115" t="s">
        <v>257</v>
      </c>
      <c r="K6" s="115"/>
      <c r="L6" s="115" t="s">
        <v>258</v>
      </c>
      <c r="M6" s="115"/>
      <c r="N6" s="115"/>
      <c r="O6" s="115"/>
    </row>
    <row r="7" spans="1:25" ht="15.95" customHeight="1">
      <c r="A7" s="128"/>
      <c r="B7" s="128"/>
      <c r="C7" s="128"/>
      <c r="D7" s="128"/>
      <c r="E7" s="128"/>
      <c r="F7" s="53" t="s">
        <v>237</v>
      </c>
      <c r="G7" s="53" t="s">
        <v>238</v>
      </c>
      <c r="H7" s="53" t="s">
        <v>237</v>
      </c>
      <c r="I7" s="53" t="s">
        <v>238</v>
      </c>
      <c r="J7" s="53" t="s">
        <v>237</v>
      </c>
      <c r="K7" s="53" t="s">
        <v>238</v>
      </c>
      <c r="L7" s="53" t="s">
        <v>237</v>
      </c>
      <c r="M7" s="53" t="s">
        <v>238</v>
      </c>
      <c r="N7" s="53" t="s">
        <v>237</v>
      </c>
      <c r="O7" s="53" t="s">
        <v>238</v>
      </c>
    </row>
    <row r="8" spans="1:25" ht="15.95" customHeight="1">
      <c r="A8" s="126" t="s">
        <v>83</v>
      </c>
      <c r="B8" s="60" t="s">
        <v>45</v>
      </c>
      <c r="C8" s="55"/>
      <c r="D8" s="55"/>
      <c r="E8" s="64" t="s">
        <v>36</v>
      </c>
      <c r="F8" s="89">
        <v>35141</v>
      </c>
      <c r="G8" s="89">
        <f>SUM(G9:G10)</f>
        <v>34199</v>
      </c>
      <c r="H8" s="89">
        <v>49903</v>
      </c>
      <c r="I8" s="102">
        <f>SUM(I9:I10)</f>
        <v>50008</v>
      </c>
      <c r="J8" s="89">
        <v>21959</v>
      </c>
      <c r="K8" s="89">
        <v>19715</v>
      </c>
      <c r="L8" s="89">
        <v>33196</v>
      </c>
      <c r="M8" s="89">
        <v>30063</v>
      </c>
      <c r="N8" s="108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95" customHeight="1">
      <c r="A9" s="126"/>
      <c r="B9" s="62"/>
      <c r="C9" s="55" t="s">
        <v>46</v>
      </c>
      <c r="D9" s="55"/>
      <c r="E9" s="64" t="s">
        <v>37</v>
      </c>
      <c r="F9" s="89">
        <v>34950</v>
      </c>
      <c r="G9" s="89">
        <v>34199</v>
      </c>
      <c r="H9" s="89">
        <v>49903</v>
      </c>
      <c r="I9" s="102">
        <v>50008</v>
      </c>
      <c r="J9" s="89">
        <v>21959</v>
      </c>
      <c r="K9" s="89">
        <v>19715</v>
      </c>
      <c r="L9" s="89">
        <v>33196</v>
      </c>
      <c r="M9" s="89">
        <v>30063</v>
      </c>
      <c r="N9" s="108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95" customHeight="1">
      <c r="A10" s="126"/>
      <c r="B10" s="61"/>
      <c r="C10" s="55" t="s">
        <v>47</v>
      </c>
      <c r="D10" s="55"/>
      <c r="E10" s="64" t="s">
        <v>38</v>
      </c>
      <c r="F10" s="89">
        <v>191</v>
      </c>
      <c r="G10" s="89">
        <v>0</v>
      </c>
      <c r="H10" s="89">
        <v>0</v>
      </c>
      <c r="I10" s="102">
        <v>0</v>
      </c>
      <c r="J10" s="103">
        <v>0</v>
      </c>
      <c r="K10" s="103">
        <v>0</v>
      </c>
      <c r="L10" s="89">
        <v>0</v>
      </c>
      <c r="M10" s="89">
        <v>0</v>
      </c>
      <c r="N10" s="108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95" customHeight="1">
      <c r="A11" s="126"/>
      <c r="B11" s="60" t="s">
        <v>48</v>
      </c>
      <c r="C11" s="55"/>
      <c r="D11" s="55"/>
      <c r="E11" s="64" t="s">
        <v>39</v>
      </c>
      <c r="F11" s="89">
        <v>32425</v>
      </c>
      <c r="G11" s="89">
        <f>SUM(G12:G13)</f>
        <v>30632</v>
      </c>
      <c r="H11" s="89">
        <v>47237</v>
      </c>
      <c r="I11" s="102">
        <f>SUM(I12:I13)</f>
        <v>46604</v>
      </c>
      <c r="J11" s="89">
        <v>20765</v>
      </c>
      <c r="K11" s="89">
        <v>20506</v>
      </c>
      <c r="L11" s="89">
        <v>30945</v>
      </c>
      <c r="M11" s="89">
        <v>30741</v>
      </c>
      <c r="N11" s="108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95" customHeight="1">
      <c r="A12" s="126"/>
      <c r="B12" s="62"/>
      <c r="C12" s="55" t="s">
        <v>49</v>
      </c>
      <c r="D12" s="55"/>
      <c r="E12" s="64" t="s">
        <v>40</v>
      </c>
      <c r="F12" s="89">
        <v>30240</v>
      </c>
      <c r="G12" s="89">
        <v>30632</v>
      </c>
      <c r="H12" s="89">
        <v>46237</v>
      </c>
      <c r="I12" s="102">
        <v>46604</v>
      </c>
      <c r="J12" s="89">
        <v>20765</v>
      </c>
      <c r="K12" s="89">
        <v>20506</v>
      </c>
      <c r="L12" s="89">
        <v>30945</v>
      </c>
      <c r="M12" s="89">
        <v>30741</v>
      </c>
      <c r="N12" s="108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95" customHeight="1">
      <c r="A13" s="126"/>
      <c r="B13" s="61"/>
      <c r="C13" s="55" t="s">
        <v>50</v>
      </c>
      <c r="D13" s="55"/>
      <c r="E13" s="64" t="s">
        <v>41</v>
      </c>
      <c r="F13" s="89">
        <v>2185</v>
      </c>
      <c r="G13" s="89">
        <v>0</v>
      </c>
      <c r="H13" s="103">
        <v>1000</v>
      </c>
      <c r="I13" s="107">
        <v>0</v>
      </c>
      <c r="J13" s="103">
        <v>0</v>
      </c>
      <c r="K13" s="103">
        <v>0</v>
      </c>
      <c r="L13" s="103">
        <v>0</v>
      </c>
      <c r="M13" s="89">
        <v>0</v>
      </c>
      <c r="N13" s="108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95" customHeight="1">
      <c r="A14" s="126"/>
      <c r="B14" s="55" t="s">
        <v>51</v>
      </c>
      <c r="C14" s="55"/>
      <c r="D14" s="55"/>
      <c r="E14" s="64" t="s">
        <v>148</v>
      </c>
      <c r="F14" s="89">
        <f>F9-F12</f>
        <v>4710</v>
      </c>
      <c r="G14" s="89">
        <f>G9-G12</f>
        <v>3567</v>
      </c>
      <c r="H14" s="89">
        <f t="shared" ref="F14:M15" si="0">H9-H12</f>
        <v>3666</v>
      </c>
      <c r="I14" s="102">
        <f t="shared" si="0"/>
        <v>3404</v>
      </c>
      <c r="J14" s="89">
        <f t="shared" si="0"/>
        <v>1194</v>
      </c>
      <c r="K14" s="89">
        <f t="shared" si="0"/>
        <v>-791</v>
      </c>
      <c r="L14" s="89">
        <f t="shared" si="0"/>
        <v>2251</v>
      </c>
      <c r="M14" s="89">
        <f t="shared" si="0"/>
        <v>-678</v>
      </c>
      <c r="N14" s="108">
        <f t="shared" ref="N14:O15" si="1">N9-N12</f>
        <v>0</v>
      </c>
      <c r="O14" s="65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95" customHeight="1">
      <c r="A15" s="126"/>
      <c r="B15" s="55" t="s">
        <v>52</v>
      </c>
      <c r="C15" s="55"/>
      <c r="D15" s="55"/>
      <c r="E15" s="64" t="s">
        <v>149</v>
      </c>
      <c r="F15" s="89">
        <f t="shared" si="0"/>
        <v>-1994</v>
      </c>
      <c r="G15" s="89">
        <f t="shared" si="0"/>
        <v>0</v>
      </c>
      <c r="H15" s="89">
        <f t="shared" si="0"/>
        <v>-1000</v>
      </c>
      <c r="I15" s="102">
        <f t="shared" si="0"/>
        <v>0</v>
      </c>
      <c r="J15" s="89">
        <f t="shared" si="0"/>
        <v>0</v>
      </c>
      <c r="K15" s="89">
        <f t="shared" si="0"/>
        <v>0</v>
      </c>
      <c r="L15" s="89">
        <f t="shared" si="0"/>
        <v>0</v>
      </c>
      <c r="M15" s="89">
        <f t="shared" si="0"/>
        <v>0</v>
      </c>
      <c r="N15" s="108">
        <f t="shared" si="1"/>
        <v>0</v>
      </c>
      <c r="O15" s="65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95" customHeight="1">
      <c r="A16" s="126"/>
      <c r="B16" s="55" t="s">
        <v>53</v>
      </c>
      <c r="C16" s="55"/>
      <c r="D16" s="55"/>
      <c r="E16" s="64" t="s">
        <v>150</v>
      </c>
      <c r="F16" s="89">
        <f t="shared" ref="F16:M16" si="2">F8-F11</f>
        <v>2716</v>
      </c>
      <c r="G16" s="89">
        <f t="shared" si="2"/>
        <v>3567</v>
      </c>
      <c r="H16" s="89">
        <f t="shared" si="2"/>
        <v>2666</v>
      </c>
      <c r="I16" s="102">
        <f t="shared" si="2"/>
        <v>3404</v>
      </c>
      <c r="J16" s="89">
        <f t="shared" si="2"/>
        <v>1194</v>
      </c>
      <c r="K16" s="89">
        <f t="shared" si="2"/>
        <v>-791</v>
      </c>
      <c r="L16" s="89">
        <f t="shared" si="2"/>
        <v>2251</v>
      </c>
      <c r="M16" s="89">
        <f t="shared" si="2"/>
        <v>-678</v>
      </c>
      <c r="N16" s="108">
        <f t="shared" ref="N16:O16" si="3">N8-N11</f>
        <v>0</v>
      </c>
      <c r="O16" s="65">
        <f t="shared" si="3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5.95" customHeight="1">
      <c r="A17" s="126"/>
      <c r="B17" s="55" t="s">
        <v>54</v>
      </c>
      <c r="C17" s="55"/>
      <c r="D17" s="55"/>
      <c r="E17" s="53"/>
      <c r="F17" s="103">
        <v>0</v>
      </c>
      <c r="G17" s="103">
        <v>0</v>
      </c>
      <c r="H17" s="103">
        <v>0</v>
      </c>
      <c r="I17" s="107">
        <v>0</v>
      </c>
      <c r="J17" s="89">
        <v>1042</v>
      </c>
      <c r="K17" s="89">
        <v>2236</v>
      </c>
      <c r="L17" s="89">
        <v>310193</v>
      </c>
      <c r="M17" s="89">
        <v>312444</v>
      </c>
      <c r="N17" s="109"/>
      <c r="O17" s="66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95" customHeight="1">
      <c r="A18" s="126"/>
      <c r="B18" s="55" t="s">
        <v>55</v>
      </c>
      <c r="C18" s="55"/>
      <c r="D18" s="55"/>
      <c r="E18" s="53"/>
      <c r="F18" s="100">
        <v>0</v>
      </c>
      <c r="G18" s="100">
        <v>0</v>
      </c>
      <c r="H18" s="100">
        <v>0</v>
      </c>
      <c r="I18" s="101">
        <v>0</v>
      </c>
      <c r="J18" s="100">
        <v>-1297</v>
      </c>
      <c r="K18" s="100">
        <v>680</v>
      </c>
      <c r="L18" s="100">
        <v>41962</v>
      </c>
      <c r="M18" s="100">
        <v>43393</v>
      </c>
      <c r="N18" s="110"/>
      <c r="O18" s="66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95" customHeight="1">
      <c r="A19" s="126" t="s">
        <v>84</v>
      </c>
      <c r="B19" s="60" t="s">
        <v>56</v>
      </c>
      <c r="C19" s="55"/>
      <c r="D19" s="55"/>
      <c r="E19" s="64"/>
      <c r="F19" s="89">
        <v>17983</v>
      </c>
      <c r="G19" s="89">
        <v>22694</v>
      </c>
      <c r="H19" s="89">
        <v>19763</v>
      </c>
      <c r="I19" s="102">
        <v>22963</v>
      </c>
      <c r="J19" s="89">
        <v>1935</v>
      </c>
      <c r="K19" s="89">
        <v>1774</v>
      </c>
      <c r="L19" s="89">
        <v>13425</v>
      </c>
      <c r="M19" s="89">
        <v>23855</v>
      </c>
      <c r="N19" s="108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5.95" customHeight="1">
      <c r="A20" s="126"/>
      <c r="B20" s="61"/>
      <c r="C20" s="55" t="s">
        <v>57</v>
      </c>
      <c r="D20" s="55"/>
      <c r="E20" s="64"/>
      <c r="F20" s="89">
        <v>13600</v>
      </c>
      <c r="G20" s="89">
        <v>11370</v>
      </c>
      <c r="H20" s="89">
        <v>13951</v>
      </c>
      <c r="I20" s="102">
        <v>16878</v>
      </c>
      <c r="J20" s="89">
        <v>1798</v>
      </c>
      <c r="K20" s="103">
        <v>1506</v>
      </c>
      <c r="L20" s="89">
        <v>10898</v>
      </c>
      <c r="M20" s="89">
        <v>20169</v>
      </c>
      <c r="N20" s="108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95" customHeight="1">
      <c r="A21" s="126"/>
      <c r="B21" s="55" t="s">
        <v>58</v>
      </c>
      <c r="C21" s="55"/>
      <c r="D21" s="55"/>
      <c r="E21" s="64" t="s">
        <v>151</v>
      </c>
      <c r="F21" s="89">
        <v>17983</v>
      </c>
      <c r="G21" s="89">
        <f>G19</f>
        <v>22694</v>
      </c>
      <c r="H21" s="89">
        <v>19763</v>
      </c>
      <c r="I21" s="102">
        <f>I19</f>
        <v>22963</v>
      </c>
      <c r="J21" s="89">
        <v>1935</v>
      </c>
      <c r="K21" s="89">
        <v>1774</v>
      </c>
      <c r="L21" s="89">
        <v>13425</v>
      </c>
      <c r="M21" s="89">
        <v>23855</v>
      </c>
      <c r="N21" s="108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5.95" customHeight="1">
      <c r="A22" s="126"/>
      <c r="B22" s="60" t="s">
        <v>59</v>
      </c>
      <c r="C22" s="55"/>
      <c r="D22" s="55"/>
      <c r="E22" s="64" t="s">
        <v>152</v>
      </c>
      <c r="F22" s="89">
        <v>36421</v>
      </c>
      <c r="G22" s="89">
        <v>39277</v>
      </c>
      <c r="H22" s="89">
        <v>42182</v>
      </c>
      <c r="I22" s="102">
        <v>49085</v>
      </c>
      <c r="J22" s="89">
        <v>3235</v>
      </c>
      <c r="K22" s="89">
        <v>2995</v>
      </c>
      <c r="L22" s="89">
        <v>25884</v>
      </c>
      <c r="M22" s="89">
        <v>36211</v>
      </c>
      <c r="N22" s="108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95" customHeight="1">
      <c r="A23" s="126"/>
      <c r="B23" s="61" t="s">
        <v>60</v>
      </c>
      <c r="C23" s="55" t="s">
        <v>61</v>
      </c>
      <c r="D23" s="55"/>
      <c r="E23" s="64"/>
      <c r="F23" s="89">
        <v>14317</v>
      </c>
      <c r="G23" s="89">
        <v>13696</v>
      </c>
      <c r="H23" s="89">
        <v>19576</v>
      </c>
      <c r="I23" s="102">
        <v>24553</v>
      </c>
      <c r="J23" s="89">
        <v>1459</v>
      </c>
      <c r="K23" s="89">
        <v>1362</v>
      </c>
      <c r="L23" s="89">
        <v>18900</v>
      </c>
      <c r="M23" s="89">
        <v>24281</v>
      </c>
      <c r="N23" s="108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5.95" customHeight="1">
      <c r="A24" s="126"/>
      <c r="B24" s="55" t="s">
        <v>153</v>
      </c>
      <c r="C24" s="55"/>
      <c r="D24" s="55"/>
      <c r="E24" s="64" t="s">
        <v>154</v>
      </c>
      <c r="F24" s="89">
        <f>F21-F22</f>
        <v>-18438</v>
      </c>
      <c r="G24" s="89">
        <f>G21-G22</f>
        <v>-16583</v>
      </c>
      <c r="H24" s="89">
        <f t="shared" ref="H24:M24" si="4">H21-H22</f>
        <v>-22419</v>
      </c>
      <c r="I24" s="102">
        <f t="shared" si="4"/>
        <v>-26122</v>
      </c>
      <c r="J24" s="89">
        <f t="shared" si="4"/>
        <v>-1300</v>
      </c>
      <c r="K24" s="89">
        <f t="shared" si="4"/>
        <v>-1221</v>
      </c>
      <c r="L24" s="89">
        <f>L21-L22</f>
        <v>-12459</v>
      </c>
      <c r="M24" s="89">
        <f t="shared" si="4"/>
        <v>-12356</v>
      </c>
      <c r="N24" s="108">
        <f t="shared" ref="N24:O24" si="5">N21-N22</f>
        <v>0</v>
      </c>
      <c r="O24" s="65">
        <f t="shared" si="5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5.95" customHeight="1">
      <c r="A25" s="126"/>
      <c r="B25" s="60" t="s">
        <v>62</v>
      </c>
      <c r="C25" s="60"/>
      <c r="D25" s="60"/>
      <c r="E25" s="130" t="s">
        <v>155</v>
      </c>
      <c r="F25" s="122">
        <v>16384</v>
      </c>
      <c r="G25" s="122">
        <v>16583</v>
      </c>
      <c r="H25" s="122">
        <v>22419</v>
      </c>
      <c r="I25" s="124">
        <v>25112</v>
      </c>
      <c r="J25" s="122">
        <v>3651</v>
      </c>
      <c r="K25" s="122">
        <v>1387</v>
      </c>
      <c r="L25" s="122">
        <v>0</v>
      </c>
      <c r="M25" s="122">
        <v>0</v>
      </c>
      <c r="N25" s="118"/>
      <c r="O25" s="120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95" customHeight="1">
      <c r="A26" s="126"/>
      <c r="B26" s="72" t="s">
        <v>63</v>
      </c>
      <c r="C26" s="72"/>
      <c r="D26" s="72"/>
      <c r="E26" s="131"/>
      <c r="F26" s="123"/>
      <c r="G26" s="123"/>
      <c r="H26" s="123"/>
      <c r="I26" s="125"/>
      <c r="J26" s="123"/>
      <c r="K26" s="123"/>
      <c r="L26" s="123"/>
      <c r="M26" s="123"/>
      <c r="N26" s="119"/>
      <c r="O26" s="121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95" customHeight="1">
      <c r="A27" s="126"/>
      <c r="B27" s="55" t="s">
        <v>156</v>
      </c>
      <c r="C27" s="55"/>
      <c r="D27" s="55"/>
      <c r="E27" s="64" t="s">
        <v>157</v>
      </c>
      <c r="F27" s="89">
        <f t="shared" ref="F27:H27" si="6">F24+F25</f>
        <v>-2054</v>
      </c>
      <c r="G27" s="89">
        <f t="shared" si="6"/>
        <v>0</v>
      </c>
      <c r="H27" s="89">
        <f t="shared" si="6"/>
        <v>0</v>
      </c>
      <c r="I27" s="102">
        <f>I24+I25</f>
        <v>-1010</v>
      </c>
      <c r="J27" s="89">
        <f t="shared" ref="J27:L27" si="7">J24+J25</f>
        <v>2351</v>
      </c>
      <c r="K27" s="89">
        <f t="shared" si="7"/>
        <v>166</v>
      </c>
      <c r="L27" s="89">
        <f t="shared" si="7"/>
        <v>-12459</v>
      </c>
      <c r="M27" s="89">
        <f>M24+M25</f>
        <v>-12356</v>
      </c>
      <c r="N27" s="108">
        <f t="shared" ref="N27:O27" si="8">N24+N25</f>
        <v>0</v>
      </c>
      <c r="O27" s="65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95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95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5.95" customHeight="1">
      <c r="A30" s="128" t="s">
        <v>64</v>
      </c>
      <c r="B30" s="128"/>
      <c r="C30" s="128"/>
      <c r="D30" s="128"/>
      <c r="E30" s="128"/>
      <c r="F30" s="117" t="s">
        <v>259</v>
      </c>
      <c r="G30" s="117"/>
      <c r="H30" s="117" t="s">
        <v>260</v>
      </c>
      <c r="I30" s="117"/>
      <c r="J30" s="117" t="s">
        <v>261</v>
      </c>
      <c r="K30" s="117"/>
      <c r="L30" s="117"/>
      <c r="M30" s="117"/>
      <c r="N30" s="117"/>
      <c r="O30" s="117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5.95" customHeight="1">
      <c r="A31" s="128"/>
      <c r="B31" s="128"/>
      <c r="C31" s="128"/>
      <c r="D31" s="128"/>
      <c r="E31" s="128"/>
      <c r="F31" s="53" t="s">
        <v>237</v>
      </c>
      <c r="G31" s="53" t="s">
        <v>238</v>
      </c>
      <c r="H31" s="53" t="s">
        <v>237</v>
      </c>
      <c r="I31" s="53" t="s">
        <v>238</v>
      </c>
      <c r="J31" s="53" t="s">
        <v>237</v>
      </c>
      <c r="K31" s="53" t="s">
        <v>238</v>
      </c>
      <c r="L31" s="53" t="s">
        <v>237</v>
      </c>
      <c r="M31" s="53" t="s">
        <v>238</v>
      </c>
      <c r="N31" s="53" t="s">
        <v>237</v>
      </c>
      <c r="O31" s="53" t="s">
        <v>238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.95" customHeight="1">
      <c r="A32" s="126" t="s">
        <v>85</v>
      </c>
      <c r="B32" s="60" t="s">
        <v>45</v>
      </c>
      <c r="C32" s="55"/>
      <c r="D32" s="55"/>
      <c r="E32" s="64" t="s">
        <v>36</v>
      </c>
      <c r="F32" s="89">
        <v>2524</v>
      </c>
      <c r="G32" s="89">
        <v>2447</v>
      </c>
      <c r="H32" s="89">
        <v>754</v>
      </c>
      <c r="I32" s="102">
        <v>757</v>
      </c>
      <c r="J32" s="89">
        <v>45</v>
      </c>
      <c r="K32" s="89">
        <v>40</v>
      </c>
      <c r="L32" s="65"/>
      <c r="M32" s="65"/>
      <c r="N32" s="65"/>
      <c r="O32" s="65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5.95" customHeight="1">
      <c r="A33" s="134"/>
      <c r="B33" s="62"/>
      <c r="C33" s="60" t="s">
        <v>65</v>
      </c>
      <c r="D33" s="55"/>
      <c r="E33" s="64"/>
      <c r="F33" s="89">
        <v>1870</v>
      </c>
      <c r="G33" s="89">
        <v>1910</v>
      </c>
      <c r="H33" s="89">
        <v>395</v>
      </c>
      <c r="I33" s="102">
        <v>396</v>
      </c>
      <c r="J33" s="89">
        <v>3</v>
      </c>
      <c r="K33" s="89">
        <v>4</v>
      </c>
      <c r="L33" s="65"/>
      <c r="M33" s="65"/>
      <c r="N33" s="65"/>
      <c r="O33" s="65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5.95" customHeight="1">
      <c r="A34" s="134"/>
      <c r="B34" s="62"/>
      <c r="C34" s="61"/>
      <c r="D34" s="55" t="s">
        <v>66</v>
      </c>
      <c r="E34" s="64"/>
      <c r="F34" s="89">
        <v>1407</v>
      </c>
      <c r="G34" s="89">
        <v>1493</v>
      </c>
      <c r="H34" s="89">
        <v>287</v>
      </c>
      <c r="I34" s="102">
        <v>277</v>
      </c>
      <c r="J34" s="89">
        <v>3</v>
      </c>
      <c r="K34" s="89">
        <v>4</v>
      </c>
      <c r="L34" s="65"/>
      <c r="M34" s="65"/>
      <c r="N34" s="65"/>
      <c r="O34" s="65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5.95" customHeight="1">
      <c r="A35" s="134"/>
      <c r="B35" s="61"/>
      <c r="C35" s="55" t="s">
        <v>67</v>
      </c>
      <c r="D35" s="55"/>
      <c r="E35" s="64"/>
      <c r="F35" s="89">
        <v>654</v>
      </c>
      <c r="G35" s="89">
        <v>538</v>
      </c>
      <c r="H35" s="89">
        <v>359</v>
      </c>
      <c r="I35" s="102">
        <v>361</v>
      </c>
      <c r="J35" s="100">
        <v>41</v>
      </c>
      <c r="K35" s="100">
        <v>36</v>
      </c>
      <c r="L35" s="65"/>
      <c r="M35" s="65"/>
      <c r="N35" s="65"/>
      <c r="O35" s="65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5.95" customHeight="1">
      <c r="A36" s="134"/>
      <c r="B36" s="60" t="s">
        <v>48</v>
      </c>
      <c r="C36" s="55"/>
      <c r="D36" s="55"/>
      <c r="E36" s="64" t="s">
        <v>37</v>
      </c>
      <c r="F36" s="89">
        <v>2032</v>
      </c>
      <c r="G36" s="89">
        <v>2155</v>
      </c>
      <c r="H36" s="89">
        <v>754</v>
      </c>
      <c r="I36" s="102">
        <v>757</v>
      </c>
      <c r="J36" s="89">
        <v>27</v>
      </c>
      <c r="K36" s="89">
        <v>26</v>
      </c>
      <c r="L36" s="65"/>
      <c r="M36" s="65"/>
      <c r="N36" s="65"/>
      <c r="O36" s="65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5.95" customHeight="1">
      <c r="A37" s="134"/>
      <c r="B37" s="62"/>
      <c r="C37" s="55" t="s">
        <v>68</v>
      </c>
      <c r="D37" s="55"/>
      <c r="E37" s="64"/>
      <c r="F37" s="89">
        <v>1951</v>
      </c>
      <c r="G37" s="89">
        <v>2137</v>
      </c>
      <c r="H37" s="89">
        <v>718</v>
      </c>
      <c r="I37" s="102">
        <v>720</v>
      </c>
      <c r="J37" s="89">
        <v>24</v>
      </c>
      <c r="K37" s="89">
        <v>23</v>
      </c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5.95" customHeight="1">
      <c r="A38" s="134"/>
      <c r="B38" s="61"/>
      <c r="C38" s="55" t="s">
        <v>69</v>
      </c>
      <c r="D38" s="55"/>
      <c r="E38" s="64"/>
      <c r="F38" s="89">
        <v>81</v>
      </c>
      <c r="G38" s="89">
        <v>18</v>
      </c>
      <c r="H38" s="89">
        <v>37</v>
      </c>
      <c r="I38" s="102">
        <v>37</v>
      </c>
      <c r="J38" s="89">
        <v>3</v>
      </c>
      <c r="K38" s="100">
        <v>3</v>
      </c>
      <c r="L38" s="65"/>
      <c r="M38" s="65"/>
      <c r="N38" s="65"/>
      <c r="O38" s="65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5.95" customHeight="1">
      <c r="A39" s="134"/>
      <c r="B39" s="30" t="s">
        <v>70</v>
      </c>
      <c r="C39" s="30"/>
      <c r="D39" s="30"/>
      <c r="E39" s="64" t="s">
        <v>159</v>
      </c>
      <c r="F39" s="89">
        <f t="shared" ref="F39:I39" si="9">F32-F36</f>
        <v>492</v>
      </c>
      <c r="G39" s="89">
        <f t="shared" si="9"/>
        <v>292</v>
      </c>
      <c r="H39" s="89">
        <f t="shared" si="9"/>
        <v>0</v>
      </c>
      <c r="I39" s="102">
        <f t="shared" si="9"/>
        <v>0</v>
      </c>
      <c r="J39" s="89">
        <v>17</v>
      </c>
      <c r="K39" s="89">
        <f t="shared" ref="K39" si="10">K32-K36</f>
        <v>14</v>
      </c>
      <c r="L39" s="65">
        <f t="shared" ref="L39:O39" si="11">L32-L36</f>
        <v>0</v>
      </c>
      <c r="M39" s="65">
        <f t="shared" si="11"/>
        <v>0</v>
      </c>
      <c r="N39" s="65">
        <f t="shared" si="11"/>
        <v>0</v>
      </c>
      <c r="O39" s="65">
        <f t="shared" si="11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5.95" customHeight="1">
      <c r="A40" s="126" t="s">
        <v>86</v>
      </c>
      <c r="B40" s="60" t="s">
        <v>71</v>
      </c>
      <c r="C40" s="55"/>
      <c r="D40" s="55"/>
      <c r="E40" s="64" t="s">
        <v>39</v>
      </c>
      <c r="F40" s="89">
        <v>1708</v>
      </c>
      <c r="G40" s="89">
        <v>6884</v>
      </c>
      <c r="H40" s="89">
        <v>241</v>
      </c>
      <c r="I40" s="102">
        <v>123</v>
      </c>
      <c r="J40" s="89">
        <v>151</v>
      </c>
      <c r="K40" s="89">
        <v>12</v>
      </c>
      <c r="L40" s="65"/>
      <c r="M40" s="65"/>
      <c r="N40" s="65"/>
      <c r="O40" s="65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5.95" customHeight="1">
      <c r="A41" s="127"/>
      <c r="B41" s="61"/>
      <c r="C41" s="55" t="s">
        <v>72</v>
      </c>
      <c r="D41" s="55"/>
      <c r="E41" s="64"/>
      <c r="F41" s="100">
        <v>1122</v>
      </c>
      <c r="G41" s="100">
        <v>4165</v>
      </c>
      <c r="H41" s="100">
        <v>0</v>
      </c>
      <c r="I41" s="101">
        <v>0</v>
      </c>
      <c r="J41" s="89">
        <v>74</v>
      </c>
      <c r="K41" s="89">
        <v>4</v>
      </c>
      <c r="L41" s="65"/>
      <c r="M41" s="65"/>
      <c r="N41" s="65"/>
      <c r="O41" s="65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5.95" customHeight="1">
      <c r="A42" s="127"/>
      <c r="B42" s="60" t="s">
        <v>59</v>
      </c>
      <c r="C42" s="55"/>
      <c r="D42" s="55"/>
      <c r="E42" s="64" t="s">
        <v>40</v>
      </c>
      <c r="F42" s="89">
        <v>2112</v>
      </c>
      <c r="G42" s="89">
        <v>7116</v>
      </c>
      <c r="H42" s="89">
        <v>515</v>
      </c>
      <c r="I42" s="102">
        <v>757</v>
      </c>
      <c r="J42" s="89">
        <v>167</v>
      </c>
      <c r="K42" s="89">
        <v>26</v>
      </c>
      <c r="L42" s="65"/>
      <c r="M42" s="65"/>
      <c r="N42" s="65"/>
      <c r="O42" s="65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5.95" customHeight="1">
      <c r="A43" s="127"/>
      <c r="B43" s="61"/>
      <c r="C43" s="55" t="s">
        <v>73</v>
      </c>
      <c r="D43" s="55"/>
      <c r="E43" s="64"/>
      <c r="F43" s="89">
        <v>551</v>
      </c>
      <c r="G43" s="89">
        <v>738</v>
      </c>
      <c r="H43" s="89">
        <v>223</v>
      </c>
      <c r="I43" s="102">
        <v>123</v>
      </c>
      <c r="J43" s="100">
        <v>19</v>
      </c>
      <c r="K43" s="100">
        <v>18</v>
      </c>
      <c r="L43" s="65"/>
      <c r="M43" s="65"/>
      <c r="N43" s="65"/>
      <c r="O43" s="65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5.95" customHeight="1">
      <c r="A44" s="127"/>
      <c r="B44" s="55" t="s">
        <v>70</v>
      </c>
      <c r="C44" s="55"/>
      <c r="D44" s="55"/>
      <c r="E44" s="64" t="s">
        <v>160</v>
      </c>
      <c r="F44" s="100">
        <f t="shared" ref="F44:I44" si="12">F40-F42</f>
        <v>-404</v>
      </c>
      <c r="G44" s="100">
        <f t="shared" si="12"/>
        <v>-232</v>
      </c>
      <c r="H44" s="100">
        <f t="shared" si="12"/>
        <v>-274</v>
      </c>
      <c r="I44" s="101">
        <f t="shared" si="12"/>
        <v>-634</v>
      </c>
      <c r="J44" s="100">
        <f>J40-J42</f>
        <v>-16</v>
      </c>
      <c r="K44" s="100">
        <f t="shared" ref="K44" si="13">K40-K42</f>
        <v>-14</v>
      </c>
      <c r="L44" s="66">
        <f t="shared" ref="L44:O44" si="14">L40-L42</f>
        <v>0</v>
      </c>
      <c r="M44" s="66">
        <f t="shared" si="14"/>
        <v>0</v>
      </c>
      <c r="N44" s="66">
        <f t="shared" si="14"/>
        <v>0</v>
      </c>
      <c r="O44" s="66">
        <f t="shared" si="14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5.95" customHeight="1">
      <c r="A45" s="126" t="s">
        <v>78</v>
      </c>
      <c r="B45" s="30" t="s">
        <v>74</v>
      </c>
      <c r="C45" s="30"/>
      <c r="D45" s="30"/>
      <c r="E45" s="64" t="s">
        <v>161</v>
      </c>
      <c r="F45" s="89">
        <f t="shared" ref="F45:K45" si="15">F39+F44</f>
        <v>88</v>
      </c>
      <c r="G45" s="89">
        <f t="shared" si="15"/>
        <v>60</v>
      </c>
      <c r="H45" s="89">
        <f t="shared" si="15"/>
        <v>-274</v>
      </c>
      <c r="I45" s="102">
        <f t="shared" si="15"/>
        <v>-634</v>
      </c>
      <c r="J45" s="89">
        <f t="shared" si="15"/>
        <v>1</v>
      </c>
      <c r="K45" s="89">
        <f t="shared" si="15"/>
        <v>0</v>
      </c>
      <c r="L45" s="65">
        <f t="shared" ref="L45:O45" si="16">L39+L44</f>
        <v>0</v>
      </c>
      <c r="M45" s="65">
        <f t="shared" si="16"/>
        <v>0</v>
      </c>
      <c r="N45" s="65">
        <f t="shared" si="16"/>
        <v>0</v>
      </c>
      <c r="O45" s="65">
        <f t="shared" si="16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5.95" customHeight="1">
      <c r="A46" s="127"/>
      <c r="B46" s="55" t="s">
        <v>75</v>
      </c>
      <c r="C46" s="55"/>
      <c r="D46" s="55"/>
      <c r="E46" s="55"/>
      <c r="F46" s="100"/>
      <c r="G46" s="100"/>
      <c r="H46" s="100">
        <v>0</v>
      </c>
      <c r="I46" s="101">
        <v>0</v>
      </c>
      <c r="J46" s="89">
        <v>0</v>
      </c>
      <c r="K46" s="89">
        <v>0</v>
      </c>
      <c r="L46" s="65"/>
      <c r="M46" s="65"/>
      <c r="N46" s="66"/>
      <c r="O46" s="66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5.95" customHeight="1">
      <c r="A47" s="127"/>
      <c r="B47" s="55" t="s">
        <v>76</v>
      </c>
      <c r="C47" s="55"/>
      <c r="D47" s="55"/>
      <c r="E47" s="55"/>
      <c r="F47" s="89">
        <v>1024</v>
      </c>
      <c r="G47" s="89">
        <v>935</v>
      </c>
      <c r="H47" s="89">
        <v>0</v>
      </c>
      <c r="I47" s="102">
        <v>274</v>
      </c>
      <c r="J47" s="89">
        <v>1</v>
      </c>
      <c r="K47" s="89">
        <v>0</v>
      </c>
      <c r="L47" s="65"/>
      <c r="M47" s="65"/>
      <c r="N47" s="65"/>
      <c r="O47" s="65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5.95" customHeight="1">
      <c r="A48" s="127"/>
      <c r="B48" s="55" t="s">
        <v>77</v>
      </c>
      <c r="C48" s="55"/>
      <c r="D48" s="55"/>
      <c r="E48" s="55"/>
      <c r="F48" s="89">
        <v>1024</v>
      </c>
      <c r="G48" s="89">
        <v>935</v>
      </c>
      <c r="H48" s="89">
        <v>0</v>
      </c>
      <c r="I48" s="102">
        <v>274</v>
      </c>
      <c r="J48" s="89">
        <v>1</v>
      </c>
      <c r="K48" s="89">
        <v>0</v>
      </c>
      <c r="L48" s="65"/>
      <c r="M48" s="65"/>
      <c r="N48" s="65"/>
      <c r="O48" s="65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5" ht="15.95" customHeight="1">
      <c r="A49" s="11" t="s">
        <v>162</v>
      </c>
      <c r="O49" s="4"/>
    </row>
    <row r="50" spans="1:15" ht="15.95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C8" sqref="C8"/>
    </sheetView>
  </sheetViews>
  <sheetFormatPr defaultColWidth="9" defaultRowHeight="13.5"/>
  <cols>
    <col min="1" max="2" width="3.625" style="1" customWidth="1"/>
    <col min="3" max="3" width="21.375" style="1" customWidth="1"/>
    <col min="4" max="4" width="20" style="1" customWidth="1"/>
    <col min="5" max="14" width="12.625" style="1" customWidth="1"/>
    <col min="15" max="16384" width="9" style="1"/>
  </cols>
  <sheetData>
    <row r="1" spans="1:14" ht="33.950000000000003" customHeight="1">
      <c r="A1" s="36" t="s">
        <v>0</v>
      </c>
      <c r="B1" s="36"/>
      <c r="C1" s="42" t="s">
        <v>244</v>
      </c>
      <c r="D1" s="43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4"/>
      <c r="B5" s="44" t="s">
        <v>241</v>
      </c>
      <c r="C5" s="44"/>
      <c r="D5" s="44"/>
      <c r="H5" s="16"/>
      <c r="L5" s="16"/>
      <c r="N5" s="16" t="s">
        <v>164</v>
      </c>
    </row>
    <row r="6" spans="1:14" ht="15" customHeight="1">
      <c r="A6" s="45"/>
      <c r="B6" s="46"/>
      <c r="C6" s="46"/>
      <c r="D6" s="77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ht="15" customHeight="1">
      <c r="A7" s="47"/>
      <c r="B7" s="48"/>
      <c r="C7" s="48"/>
      <c r="D7" s="78"/>
      <c r="E7" s="28" t="s">
        <v>237</v>
      </c>
      <c r="F7" s="28" t="s">
        <v>238</v>
      </c>
      <c r="G7" s="28" t="s">
        <v>237</v>
      </c>
      <c r="H7" s="28" t="s">
        <v>238</v>
      </c>
      <c r="I7" s="28" t="s">
        <v>237</v>
      </c>
      <c r="J7" s="28" t="s">
        <v>238</v>
      </c>
      <c r="K7" s="28" t="s">
        <v>237</v>
      </c>
      <c r="L7" s="28" t="s">
        <v>238</v>
      </c>
      <c r="M7" s="28" t="s">
        <v>237</v>
      </c>
      <c r="N7" s="28" t="s">
        <v>238</v>
      </c>
    </row>
    <row r="8" spans="1:14" ht="18" customHeight="1">
      <c r="A8" s="112" t="s">
        <v>165</v>
      </c>
      <c r="B8" s="73" t="s">
        <v>166</v>
      </c>
      <c r="C8" s="74"/>
      <c r="D8" s="74"/>
      <c r="E8" s="79">
        <v>1</v>
      </c>
      <c r="F8" s="79">
        <v>1</v>
      </c>
      <c r="G8" s="79">
        <v>1</v>
      </c>
      <c r="H8" s="79">
        <v>1</v>
      </c>
      <c r="I8" s="80">
        <v>9</v>
      </c>
      <c r="J8" s="81">
        <v>9</v>
      </c>
      <c r="K8" s="81">
        <v>33</v>
      </c>
      <c r="L8" s="81">
        <v>33</v>
      </c>
      <c r="M8" s="81">
        <v>2</v>
      </c>
      <c r="N8" s="79">
        <v>2</v>
      </c>
    </row>
    <row r="9" spans="1:14" ht="18" customHeight="1">
      <c r="A9" s="112"/>
      <c r="B9" s="112" t="s">
        <v>167</v>
      </c>
      <c r="C9" s="55" t="s">
        <v>168</v>
      </c>
      <c r="D9" s="55"/>
      <c r="E9" s="79">
        <v>20</v>
      </c>
      <c r="F9" s="79">
        <v>20</v>
      </c>
      <c r="G9" s="79">
        <v>10</v>
      </c>
      <c r="H9" s="79">
        <v>10</v>
      </c>
      <c r="I9" s="82">
        <v>90</v>
      </c>
      <c r="J9" s="83">
        <v>90</v>
      </c>
      <c r="K9" s="84">
        <v>3495</v>
      </c>
      <c r="L9" s="84">
        <v>3495</v>
      </c>
      <c r="M9" s="83">
        <v>40</v>
      </c>
      <c r="N9" s="79">
        <v>40</v>
      </c>
    </row>
    <row r="10" spans="1:14" ht="18" customHeight="1">
      <c r="A10" s="112"/>
      <c r="B10" s="112"/>
      <c r="C10" s="55" t="s">
        <v>169</v>
      </c>
      <c r="D10" s="55"/>
      <c r="E10" s="79">
        <v>20</v>
      </c>
      <c r="F10" s="79">
        <v>20</v>
      </c>
      <c r="G10" s="79">
        <v>10</v>
      </c>
      <c r="H10" s="79">
        <v>10</v>
      </c>
      <c r="I10" s="82">
        <v>54</v>
      </c>
      <c r="J10" s="83">
        <v>54</v>
      </c>
      <c r="K10" s="84">
        <v>2040</v>
      </c>
      <c r="L10" s="84">
        <v>2040</v>
      </c>
      <c r="M10" s="83">
        <v>22</v>
      </c>
      <c r="N10" s="79">
        <v>22</v>
      </c>
    </row>
    <row r="11" spans="1:14" ht="18" customHeight="1">
      <c r="A11" s="112"/>
      <c r="B11" s="112"/>
      <c r="C11" s="55" t="s">
        <v>170</v>
      </c>
      <c r="D11" s="55"/>
      <c r="E11" s="79">
        <v>0</v>
      </c>
      <c r="F11" s="79">
        <v>0</v>
      </c>
      <c r="G11" s="79">
        <v>0</v>
      </c>
      <c r="H11" s="79">
        <v>0</v>
      </c>
      <c r="I11" s="82">
        <v>5</v>
      </c>
      <c r="J11" s="83">
        <v>5</v>
      </c>
      <c r="K11" s="83" t="s">
        <v>245</v>
      </c>
      <c r="L11" s="83" t="s">
        <v>245</v>
      </c>
      <c r="M11" s="83" t="s">
        <v>245</v>
      </c>
      <c r="N11" s="79">
        <v>0</v>
      </c>
    </row>
    <row r="12" spans="1:14" ht="18" customHeight="1">
      <c r="A12" s="112"/>
      <c r="B12" s="112"/>
      <c r="C12" s="55" t="s">
        <v>171</v>
      </c>
      <c r="D12" s="55"/>
      <c r="E12" s="79">
        <v>0</v>
      </c>
      <c r="F12" s="79">
        <v>0</v>
      </c>
      <c r="G12" s="79">
        <v>0</v>
      </c>
      <c r="H12" s="79">
        <v>0</v>
      </c>
      <c r="I12" s="82">
        <v>31</v>
      </c>
      <c r="J12" s="83">
        <v>31</v>
      </c>
      <c r="K12" s="84">
        <v>1455</v>
      </c>
      <c r="L12" s="84">
        <v>1455</v>
      </c>
      <c r="M12" s="83" t="s">
        <v>245</v>
      </c>
      <c r="N12" s="79">
        <v>0</v>
      </c>
    </row>
    <row r="13" spans="1:14" ht="18" customHeight="1">
      <c r="A13" s="112"/>
      <c r="B13" s="112"/>
      <c r="C13" s="55" t="s">
        <v>172</v>
      </c>
      <c r="D13" s="55"/>
      <c r="E13" s="79">
        <v>0</v>
      </c>
      <c r="F13" s="79">
        <v>0</v>
      </c>
      <c r="G13" s="79">
        <v>0</v>
      </c>
      <c r="H13" s="79">
        <v>0</v>
      </c>
      <c r="I13" s="82" t="s">
        <v>245</v>
      </c>
      <c r="J13" s="83" t="s">
        <v>245</v>
      </c>
      <c r="K13" s="83" t="s">
        <v>245</v>
      </c>
      <c r="L13" s="83" t="s">
        <v>245</v>
      </c>
      <c r="M13" s="83" t="s">
        <v>245</v>
      </c>
      <c r="N13" s="79">
        <v>0</v>
      </c>
    </row>
    <row r="14" spans="1:14" ht="18" customHeight="1">
      <c r="A14" s="112"/>
      <c r="B14" s="112"/>
      <c r="C14" s="55" t="s">
        <v>78</v>
      </c>
      <c r="D14" s="55"/>
      <c r="E14" s="79">
        <v>0</v>
      </c>
      <c r="F14" s="79">
        <v>0</v>
      </c>
      <c r="G14" s="79">
        <v>0</v>
      </c>
      <c r="H14" s="79">
        <v>0</v>
      </c>
      <c r="I14" s="82" t="s">
        <v>245</v>
      </c>
      <c r="J14" s="83" t="s">
        <v>245</v>
      </c>
      <c r="K14" s="83" t="s">
        <v>245</v>
      </c>
      <c r="L14" s="83" t="s">
        <v>245</v>
      </c>
      <c r="M14" s="83">
        <v>18</v>
      </c>
      <c r="N14" s="79">
        <v>18</v>
      </c>
    </row>
    <row r="15" spans="1:14" ht="18" customHeight="1">
      <c r="A15" s="112" t="s">
        <v>173</v>
      </c>
      <c r="B15" s="112" t="s">
        <v>174</v>
      </c>
      <c r="C15" s="55" t="s">
        <v>175</v>
      </c>
      <c r="D15" s="55"/>
      <c r="E15" s="75">
        <v>6071</v>
      </c>
      <c r="F15" s="75">
        <v>6032</v>
      </c>
      <c r="G15" s="75">
        <v>4222</v>
      </c>
      <c r="H15" s="75">
        <v>4082</v>
      </c>
      <c r="I15" s="82">
        <v>694</v>
      </c>
      <c r="J15" s="83">
        <v>680</v>
      </c>
      <c r="K15" s="83">
        <v>578</v>
      </c>
      <c r="L15" s="83">
        <v>552</v>
      </c>
      <c r="M15" s="83">
        <v>200</v>
      </c>
      <c r="N15" s="75">
        <v>198</v>
      </c>
    </row>
    <row r="16" spans="1:14" ht="18" customHeight="1">
      <c r="A16" s="112"/>
      <c r="B16" s="112"/>
      <c r="C16" s="55" t="s">
        <v>176</v>
      </c>
      <c r="D16" s="55"/>
      <c r="E16" s="71">
        <v>0</v>
      </c>
      <c r="F16" s="75">
        <v>2</v>
      </c>
      <c r="G16" s="75">
        <v>14542</v>
      </c>
      <c r="H16" s="75">
        <v>13767</v>
      </c>
      <c r="I16" s="82">
        <v>63</v>
      </c>
      <c r="J16" s="83">
        <v>61</v>
      </c>
      <c r="K16" s="84">
        <v>7837</v>
      </c>
      <c r="L16" s="84">
        <v>8429</v>
      </c>
      <c r="M16" s="83">
        <v>33</v>
      </c>
      <c r="N16" s="75">
        <v>34</v>
      </c>
    </row>
    <row r="17" spans="1:15" ht="18" customHeight="1">
      <c r="A17" s="112"/>
      <c r="B17" s="112"/>
      <c r="C17" s="55" t="s">
        <v>177</v>
      </c>
      <c r="D17" s="55"/>
      <c r="E17" s="85">
        <v>0</v>
      </c>
      <c r="F17" s="75">
        <v>0</v>
      </c>
      <c r="G17" s="75">
        <v>0</v>
      </c>
      <c r="H17" s="75">
        <v>0</v>
      </c>
      <c r="I17" s="82" t="s">
        <v>245</v>
      </c>
      <c r="J17" s="83" t="s">
        <v>245</v>
      </c>
      <c r="K17" s="83" t="s">
        <v>245</v>
      </c>
      <c r="L17" s="83" t="s">
        <v>245</v>
      </c>
      <c r="M17" s="83" t="s">
        <v>245</v>
      </c>
      <c r="N17" s="75">
        <v>0</v>
      </c>
    </row>
    <row r="18" spans="1:15" ht="18" customHeight="1">
      <c r="A18" s="112"/>
      <c r="B18" s="112"/>
      <c r="C18" s="55" t="s">
        <v>178</v>
      </c>
      <c r="D18" s="55"/>
      <c r="E18" s="75">
        <v>6071</v>
      </c>
      <c r="F18" s="75">
        <v>6034</v>
      </c>
      <c r="G18" s="75">
        <v>18764</v>
      </c>
      <c r="H18" s="75">
        <v>17849</v>
      </c>
      <c r="I18" s="82">
        <v>757</v>
      </c>
      <c r="J18" s="83">
        <v>741</v>
      </c>
      <c r="K18" s="84">
        <v>8414</v>
      </c>
      <c r="L18" s="84">
        <v>8981</v>
      </c>
      <c r="M18" s="83">
        <v>233</v>
      </c>
      <c r="N18" s="75">
        <v>232</v>
      </c>
    </row>
    <row r="19" spans="1:15" ht="18" customHeight="1">
      <c r="A19" s="112"/>
      <c r="B19" s="112" t="s">
        <v>179</v>
      </c>
      <c r="C19" s="55" t="s">
        <v>180</v>
      </c>
      <c r="D19" s="55"/>
      <c r="E19" s="75">
        <v>3</v>
      </c>
      <c r="F19" s="75">
        <v>4</v>
      </c>
      <c r="G19" s="75">
        <v>2839</v>
      </c>
      <c r="H19" s="75">
        <v>2392</v>
      </c>
      <c r="I19" s="82">
        <v>212</v>
      </c>
      <c r="J19" s="83">
        <v>191</v>
      </c>
      <c r="K19" s="83">
        <v>685</v>
      </c>
      <c r="L19" s="83">
        <v>635</v>
      </c>
      <c r="M19" s="83">
        <v>27</v>
      </c>
      <c r="N19" s="75">
        <v>26</v>
      </c>
    </row>
    <row r="20" spans="1:15" ht="18" customHeight="1">
      <c r="A20" s="112"/>
      <c r="B20" s="112"/>
      <c r="C20" s="55" t="s">
        <v>181</v>
      </c>
      <c r="D20" s="55"/>
      <c r="E20" s="75">
        <v>5000</v>
      </c>
      <c r="F20" s="75">
        <v>5000</v>
      </c>
      <c r="G20" s="75">
        <v>7701</v>
      </c>
      <c r="H20" s="75">
        <v>7550</v>
      </c>
      <c r="I20" s="82">
        <v>87</v>
      </c>
      <c r="J20" s="83">
        <v>89</v>
      </c>
      <c r="K20" s="84">
        <v>6063</v>
      </c>
      <c r="L20" s="84">
        <v>6593</v>
      </c>
      <c r="M20" s="83" t="s">
        <v>245</v>
      </c>
      <c r="N20" s="75">
        <v>0</v>
      </c>
    </row>
    <row r="21" spans="1:15" ht="18" customHeight="1">
      <c r="A21" s="112"/>
      <c r="B21" s="112"/>
      <c r="C21" s="55" t="s">
        <v>182</v>
      </c>
      <c r="D21" s="55"/>
      <c r="E21" s="75">
        <v>0</v>
      </c>
      <c r="F21" s="75">
        <v>0</v>
      </c>
      <c r="G21" s="75">
        <v>0</v>
      </c>
      <c r="H21" s="75">
        <v>0</v>
      </c>
      <c r="I21" s="82" t="s">
        <v>245</v>
      </c>
      <c r="J21" s="83" t="s">
        <v>245</v>
      </c>
      <c r="K21" s="83" t="s">
        <v>245</v>
      </c>
      <c r="L21" s="83" t="s">
        <v>245</v>
      </c>
      <c r="M21" s="83" t="s">
        <v>245</v>
      </c>
      <c r="N21" s="75">
        <v>0</v>
      </c>
    </row>
    <row r="22" spans="1:15" ht="18" customHeight="1">
      <c r="A22" s="112"/>
      <c r="B22" s="112"/>
      <c r="C22" s="30" t="s">
        <v>183</v>
      </c>
      <c r="D22" s="30"/>
      <c r="E22" s="75">
        <v>5003</v>
      </c>
      <c r="F22" s="75">
        <v>5004</v>
      </c>
      <c r="G22" s="75">
        <v>10540</v>
      </c>
      <c r="H22" s="75">
        <v>9942</v>
      </c>
      <c r="I22" s="82">
        <v>299</v>
      </c>
      <c r="J22" s="83">
        <v>280</v>
      </c>
      <c r="K22" s="84">
        <v>6748</v>
      </c>
      <c r="L22" s="84">
        <v>7228</v>
      </c>
      <c r="M22" s="83">
        <v>27</v>
      </c>
      <c r="N22" s="75">
        <v>26</v>
      </c>
    </row>
    <row r="23" spans="1:15" ht="18" customHeight="1">
      <c r="A23" s="112"/>
      <c r="B23" s="112" t="s">
        <v>184</v>
      </c>
      <c r="C23" s="55" t="s">
        <v>185</v>
      </c>
      <c r="D23" s="55"/>
      <c r="E23" s="75">
        <v>20</v>
      </c>
      <c r="F23" s="75">
        <v>20</v>
      </c>
      <c r="G23" s="75">
        <v>10</v>
      </c>
      <c r="H23" s="75">
        <v>10</v>
      </c>
      <c r="I23" s="82">
        <v>90</v>
      </c>
      <c r="J23" s="83">
        <v>90</v>
      </c>
      <c r="K23" s="84">
        <v>3495</v>
      </c>
      <c r="L23" s="84">
        <v>3495</v>
      </c>
      <c r="M23" s="83">
        <v>40</v>
      </c>
      <c r="N23" s="75">
        <v>40</v>
      </c>
    </row>
    <row r="24" spans="1:15" ht="18" customHeight="1">
      <c r="A24" s="112"/>
      <c r="B24" s="112"/>
      <c r="C24" s="55" t="s">
        <v>186</v>
      </c>
      <c r="D24" s="55"/>
      <c r="E24" s="75">
        <v>38</v>
      </c>
      <c r="F24" s="75">
        <v>5</v>
      </c>
      <c r="G24" s="75">
        <v>8213</v>
      </c>
      <c r="H24" s="75">
        <v>7897</v>
      </c>
      <c r="I24" s="82">
        <v>368</v>
      </c>
      <c r="J24" s="83">
        <v>371</v>
      </c>
      <c r="K24" s="83" t="s">
        <v>246</v>
      </c>
      <c r="L24" s="83" t="s">
        <v>247</v>
      </c>
      <c r="M24" s="83">
        <v>195</v>
      </c>
      <c r="N24" s="75">
        <v>195</v>
      </c>
    </row>
    <row r="25" spans="1:15" ht="18" customHeight="1">
      <c r="A25" s="112"/>
      <c r="B25" s="112"/>
      <c r="C25" s="55" t="s">
        <v>187</v>
      </c>
      <c r="D25" s="55"/>
      <c r="E25" s="75">
        <v>1010</v>
      </c>
      <c r="F25" s="75">
        <v>1005</v>
      </c>
      <c r="G25" s="86">
        <v>0</v>
      </c>
      <c r="H25" s="75">
        <v>0</v>
      </c>
      <c r="I25" s="82" t="s">
        <v>245</v>
      </c>
      <c r="J25" s="83" t="s">
        <v>245</v>
      </c>
      <c r="K25" s="83" t="s">
        <v>245</v>
      </c>
      <c r="L25" s="83" t="s">
        <v>245</v>
      </c>
      <c r="M25" s="83" t="s">
        <v>245</v>
      </c>
      <c r="N25" s="75">
        <v>0</v>
      </c>
    </row>
    <row r="26" spans="1:15" ht="18" customHeight="1">
      <c r="A26" s="112"/>
      <c r="B26" s="112"/>
      <c r="C26" s="55" t="s">
        <v>188</v>
      </c>
      <c r="D26" s="55"/>
      <c r="E26" s="75">
        <v>1068</v>
      </c>
      <c r="F26" s="75">
        <v>1030</v>
      </c>
      <c r="G26" s="75">
        <v>8223</v>
      </c>
      <c r="H26" s="75">
        <v>7907</v>
      </c>
      <c r="I26" s="82">
        <v>458</v>
      </c>
      <c r="J26" s="83">
        <v>461</v>
      </c>
      <c r="K26" s="84">
        <v>1666</v>
      </c>
      <c r="L26" s="84">
        <v>1753</v>
      </c>
      <c r="M26" s="83">
        <v>207</v>
      </c>
      <c r="N26" s="75">
        <v>206</v>
      </c>
    </row>
    <row r="27" spans="1:15" ht="18" customHeight="1">
      <c r="A27" s="112"/>
      <c r="B27" s="55" t="s">
        <v>189</v>
      </c>
      <c r="C27" s="55"/>
      <c r="D27" s="55"/>
      <c r="E27" s="75">
        <v>6071</v>
      </c>
      <c r="F27" s="75">
        <v>6034</v>
      </c>
      <c r="G27" s="75">
        <v>18764</v>
      </c>
      <c r="H27" s="75">
        <v>17849</v>
      </c>
      <c r="I27" s="82">
        <v>757</v>
      </c>
      <c r="J27" s="83">
        <v>741</v>
      </c>
      <c r="K27" s="84">
        <v>8414</v>
      </c>
      <c r="L27" s="84">
        <v>8981</v>
      </c>
      <c r="M27" s="83">
        <v>233</v>
      </c>
      <c r="N27" s="75">
        <v>232</v>
      </c>
    </row>
    <row r="28" spans="1:15" ht="18" customHeight="1">
      <c r="A28" s="112" t="s">
        <v>190</v>
      </c>
      <c r="B28" s="112" t="s">
        <v>191</v>
      </c>
      <c r="C28" s="55" t="s">
        <v>192</v>
      </c>
      <c r="D28" s="76" t="s">
        <v>36</v>
      </c>
      <c r="E28" s="75">
        <v>674</v>
      </c>
      <c r="F28" s="75">
        <v>14</v>
      </c>
      <c r="G28" s="75">
        <v>5291</v>
      </c>
      <c r="H28" s="75">
        <v>4926</v>
      </c>
      <c r="I28" s="82">
        <v>710</v>
      </c>
      <c r="J28" s="83">
        <v>700</v>
      </c>
      <c r="K28" s="84">
        <v>1136</v>
      </c>
      <c r="L28" s="84">
        <v>1079</v>
      </c>
      <c r="M28" s="83">
        <v>233</v>
      </c>
      <c r="N28" s="75">
        <v>236</v>
      </c>
    </row>
    <row r="29" spans="1:15" ht="18" customHeight="1">
      <c r="A29" s="112"/>
      <c r="B29" s="112"/>
      <c r="C29" s="55" t="s">
        <v>193</v>
      </c>
      <c r="D29" s="76" t="s">
        <v>37</v>
      </c>
      <c r="E29" s="75">
        <v>630</v>
      </c>
      <c r="F29" s="75">
        <v>3</v>
      </c>
      <c r="G29" s="75">
        <v>4797</v>
      </c>
      <c r="H29" s="75">
        <v>4385</v>
      </c>
      <c r="I29" s="82">
        <v>206</v>
      </c>
      <c r="J29" s="83">
        <v>173</v>
      </c>
      <c r="K29" s="83" t="s">
        <v>245</v>
      </c>
      <c r="L29" s="83" t="s">
        <v>245</v>
      </c>
      <c r="M29" s="83">
        <v>201</v>
      </c>
      <c r="N29" s="75">
        <v>202</v>
      </c>
    </row>
    <row r="30" spans="1:15" ht="18" customHeight="1">
      <c r="A30" s="112"/>
      <c r="B30" s="112"/>
      <c r="C30" s="55" t="s">
        <v>194</v>
      </c>
      <c r="D30" s="76" t="s">
        <v>195</v>
      </c>
      <c r="E30" s="75">
        <v>5</v>
      </c>
      <c r="F30" s="75">
        <v>5</v>
      </c>
      <c r="G30" s="75">
        <v>174</v>
      </c>
      <c r="H30" s="75">
        <v>173</v>
      </c>
      <c r="I30" s="82">
        <v>503</v>
      </c>
      <c r="J30" s="83">
        <v>525</v>
      </c>
      <c r="K30" s="84">
        <v>1233</v>
      </c>
      <c r="L30" s="84">
        <v>1246</v>
      </c>
      <c r="M30" s="83">
        <v>31</v>
      </c>
      <c r="N30" s="75">
        <v>32</v>
      </c>
    </row>
    <row r="31" spans="1:15" ht="18" customHeight="1">
      <c r="A31" s="112"/>
      <c r="B31" s="112"/>
      <c r="C31" s="30" t="s">
        <v>196</v>
      </c>
      <c r="D31" s="76" t="s">
        <v>197</v>
      </c>
      <c r="E31" s="75">
        <f t="shared" ref="E31:H31" si="0">E28-E29-E30</f>
        <v>39</v>
      </c>
      <c r="F31" s="75">
        <f t="shared" si="0"/>
        <v>6</v>
      </c>
      <c r="G31" s="75">
        <f t="shared" si="0"/>
        <v>320</v>
      </c>
      <c r="H31" s="75">
        <f t="shared" si="0"/>
        <v>368</v>
      </c>
      <c r="I31" s="82">
        <v>1</v>
      </c>
      <c r="J31" s="83">
        <v>2</v>
      </c>
      <c r="K31" s="83" t="s">
        <v>248</v>
      </c>
      <c r="L31" s="83" t="s">
        <v>249</v>
      </c>
      <c r="M31" s="83">
        <v>1</v>
      </c>
      <c r="N31" s="75">
        <v>2</v>
      </c>
      <c r="O31" s="7"/>
    </row>
    <row r="32" spans="1:15" ht="18" customHeight="1">
      <c r="A32" s="112"/>
      <c r="B32" s="112"/>
      <c r="C32" s="55" t="s">
        <v>198</v>
      </c>
      <c r="D32" s="76" t="s">
        <v>199</v>
      </c>
      <c r="E32" s="75">
        <v>0</v>
      </c>
      <c r="F32" s="75">
        <v>0</v>
      </c>
      <c r="G32" s="75">
        <v>16</v>
      </c>
      <c r="H32" s="75">
        <v>24</v>
      </c>
      <c r="I32" s="82">
        <v>6</v>
      </c>
      <c r="J32" s="83">
        <v>15</v>
      </c>
      <c r="K32" s="83">
        <v>18</v>
      </c>
      <c r="L32" s="83">
        <v>25</v>
      </c>
      <c r="M32" s="83" t="s">
        <v>245</v>
      </c>
      <c r="N32" s="75">
        <v>0</v>
      </c>
    </row>
    <row r="33" spans="1:14" ht="18" customHeight="1">
      <c r="A33" s="112"/>
      <c r="B33" s="112"/>
      <c r="C33" s="55" t="s">
        <v>200</v>
      </c>
      <c r="D33" s="76" t="s">
        <v>201</v>
      </c>
      <c r="E33" s="75">
        <v>0</v>
      </c>
      <c r="F33" s="75">
        <v>0</v>
      </c>
      <c r="G33" s="75">
        <v>20</v>
      </c>
      <c r="H33" s="75">
        <v>16</v>
      </c>
      <c r="I33" s="82" t="s">
        <v>245</v>
      </c>
      <c r="J33" s="83" t="s">
        <v>245</v>
      </c>
      <c r="K33" s="83">
        <v>7</v>
      </c>
      <c r="L33" s="83">
        <v>9</v>
      </c>
      <c r="M33" s="83" t="s">
        <v>245</v>
      </c>
      <c r="N33" s="75">
        <v>0</v>
      </c>
    </row>
    <row r="34" spans="1:14" ht="18" customHeight="1">
      <c r="A34" s="112"/>
      <c r="B34" s="112"/>
      <c r="C34" s="30" t="s">
        <v>202</v>
      </c>
      <c r="D34" s="76" t="s">
        <v>203</v>
      </c>
      <c r="E34" s="75">
        <f t="shared" ref="E34:H34" si="1">E31+E32-E33</f>
        <v>39</v>
      </c>
      <c r="F34" s="75">
        <f t="shared" si="1"/>
        <v>6</v>
      </c>
      <c r="G34" s="75">
        <f t="shared" si="1"/>
        <v>316</v>
      </c>
      <c r="H34" s="75">
        <f t="shared" si="1"/>
        <v>376</v>
      </c>
      <c r="I34" s="82">
        <v>7</v>
      </c>
      <c r="J34" s="83">
        <v>17</v>
      </c>
      <c r="K34" s="83" t="s">
        <v>250</v>
      </c>
      <c r="L34" s="83" t="s">
        <v>251</v>
      </c>
      <c r="M34" s="83">
        <v>1</v>
      </c>
      <c r="N34" s="75">
        <v>2</v>
      </c>
    </row>
    <row r="35" spans="1:14" ht="18" customHeight="1">
      <c r="A35" s="112"/>
      <c r="B35" s="112" t="s">
        <v>204</v>
      </c>
      <c r="C35" s="55" t="s">
        <v>205</v>
      </c>
      <c r="D35" s="76" t="s">
        <v>206</v>
      </c>
      <c r="E35" s="86">
        <v>0</v>
      </c>
      <c r="F35" s="75">
        <v>0</v>
      </c>
      <c r="G35" s="75">
        <v>0</v>
      </c>
      <c r="H35" s="75">
        <v>0</v>
      </c>
      <c r="I35" s="75">
        <v>0</v>
      </c>
      <c r="J35" s="83" t="s">
        <v>245</v>
      </c>
      <c r="K35" s="83" t="s">
        <v>245</v>
      </c>
      <c r="L35" s="83" t="s">
        <v>245</v>
      </c>
      <c r="M35" s="83" t="s">
        <v>245</v>
      </c>
      <c r="N35" s="75">
        <v>0</v>
      </c>
    </row>
    <row r="36" spans="1:14" ht="18" customHeight="1">
      <c r="A36" s="112"/>
      <c r="B36" s="112"/>
      <c r="C36" s="55" t="s">
        <v>207</v>
      </c>
      <c r="D36" s="76" t="s">
        <v>208</v>
      </c>
      <c r="E36" s="86">
        <v>1</v>
      </c>
      <c r="F36" s="75">
        <v>0</v>
      </c>
      <c r="G36" s="75">
        <v>0</v>
      </c>
      <c r="H36" s="75">
        <v>0</v>
      </c>
      <c r="I36" s="83">
        <v>4</v>
      </c>
      <c r="J36" s="83" t="s">
        <v>245</v>
      </c>
      <c r="K36" s="83" t="s">
        <v>245</v>
      </c>
      <c r="L36" s="83" t="s">
        <v>245</v>
      </c>
      <c r="M36" s="83" t="s">
        <v>245</v>
      </c>
      <c r="N36" s="75">
        <v>0</v>
      </c>
    </row>
    <row r="37" spans="1:14" ht="18" customHeight="1">
      <c r="A37" s="112"/>
      <c r="B37" s="112"/>
      <c r="C37" s="55" t="s">
        <v>209</v>
      </c>
      <c r="D37" s="76" t="s">
        <v>210</v>
      </c>
      <c r="E37" s="75">
        <f t="shared" ref="E37:H37" si="2">E34+E35-E36</f>
        <v>38</v>
      </c>
      <c r="F37" s="75">
        <f>F34+F35-F36</f>
        <v>6</v>
      </c>
      <c r="G37" s="75">
        <f t="shared" si="2"/>
        <v>316</v>
      </c>
      <c r="H37" s="75">
        <f t="shared" si="2"/>
        <v>376</v>
      </c>
      <c r="I37" s="82">
        <f>I34+I35-I36</f>
        <v>3</v>
      </c>
      <c r="J37" s="83">
        <v>17</v>
      </c>
      <c r="K37" s="83" t="s">
        <v>250</v>
      </c>
      <c r="L37" s="83" t="s">
        <v>251</v>
      </c>
      <c r="M37" s="83">
        <v>1</v>
      </c>
      <c r="N37" s="75">
        <v>2</v>
      </c>
    </row>
    <row r="38" spans="1:14" ht="18" customHeight="1">
      <c r="A38" s="112"/>
      <c r="B38" s="112"/>
      <c r="C38" s="55" t="s">
        <v>211</v>
      </c>
      <c r="D38" s="76" t="s">
        <v>212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83" t="s">
        <v>245</v>
      </c>
      <c r="K38" s="75">
        <v>0</v>
      </c>
      <c r="L38" s="83" t="s">
        <v>245</v>
      </c>
      <c r="M38" s="75">
        <v>0</v>
      </c>
      <c r="N38" s="75">
        <v>0</v>
      </c>
    </row>
    <row r="39" spans="1:14" ht="18" customHeight="1">
      <c r="A39" s="112"/>
      <c r="B39" s="112"/>
      <c r="C39" s="55" t="s">
        <v>213</v>
      </c>
      <c r="D39" s="76" t="s">
        <v>214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83" t="s">
        <v>245</v>
      </c>
      <c r="K39" s="75">
        <v>0</v>
      </c>
      <c r="L39" s="83" t="s">
        <v>245</v>
      </c>
      <c r="M39" s="75">
        <v>0</v>
      </c>
      <c r="N39" s="75">
        <v>0</v>
      </c>
    </row>
    <row r="40" spans="1:14" ht="18" customHeight="1">
      <c r="A40" s="112"/>
      <c r="B40" s="112"/>
      <c r="C40" s="55" t="s">
        <v>215</v>
      </c>
      <c r="D40" s="76" t="s">
        <v>216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83" t="s">
        <v>245</v>
      </c>
      <c r="K40" s="83">
        <v>1</v>
      </c>
      <c r="L40" s="83">
        <v>1</v>
      </c>
      <c r="M40" s="75">
        <v>1</v>
      </c>
      <c r="N40" s="75">
        <v>0</v>
      </c>
    </row>
    <row r="41" spans="1:14" ht="18" customHeight="1">
      <c r="A41" s="112"/>
      <c r="B41" s="112"/>
      <c r="C41" s="30" t="s">
        <v>217</v>
      </c>
      <c r="D41" s="76" t="s">
        <v>218</v>
      </c>
      <c r="E41" s="75">
        <f>E34+E35-E36-E40</f>
        <v>38</v>
      </c>
      <c r="F41" s="75">
        <f t="shared" ref="F41:H41" si="3">F34+F35-F36-F40</f>
        <v>6</v>
      </c>
      <c r="G41" s="75">
        <f>G34+G35-G36-G40</f>
        <v>316</v>
      </c>
      <c r="H41" s="75">
        <f t="shared" si="3"/>
        <v>376</v>
      </c>
      <c r="I41" s="75">
        <f>I34+I35-I36-I40</f>
        <v>3</v>
      </c>
      <c r="J41" s="83">
        <v>17</v>
      </c>
      <c r="K41" s="83" t="s">
        <v>252</v>
      </c>
      <c r="L41" s="83" t="s">
        <v>253</v>
      </c>
      <c r="M41" s="83">
        <v>1</v>
      </c>
      <c r="N41" s="75">
        <v>2</v>
      </c>
    </row>
    <row r="42" spans="1:14" ht="18" customHeight="1">
      <c r="A42" s="112"/>
      <c r="B42" s="112"/>
      <c r="C42" s="135" t="s">
        <v>219</v>
      </c>
      <c r="D42" s="135"/>
      <c r="E42" s="75">
        <f t="shared" ref="E42:I42" si="4">E37+E38-E39-E40</f>
        <v>38</v>
      </c>
      <c r="F42" s="75">
        <f t="shared" si="4"/>
        <v>6</v>
      </c>
      <c r="G42" s="75">
        <f t="shared" si="4"/>
        <v>316</v>
      </c>
      <c r="H42" s="75">
        <f t="shared" si="4"/>
        <v>376</v>
      </c>
      <c r="I42" s="75">
        <f t="shared" si="4"/>
        <v>3</v>
      </c>
      <c r="J42" s="83">
        <v>17</v>
      </c>
      <c r="K42" s="83" t="s">
        <v>252</v>
      </c>
      <c r="L42" s="83" t="s">
        <v>253</v>
      </c>
      <c r="M42" s="83">
        <v>1</v>
      </c>
      <c r="N42" s="75">
        <v>2</v>
      </c>
    </row>
    <row r="43" spans="1:14" ht="18" customHeight="1">
      <c r="A43" s="112"/>
      <c r="B43" s="112"/>
      <c r="C43" s="55" t="s">
        <v>220</v>
      </c>
      <c r="D43" s="76" t="s">
        <v>221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83" t="s">
        <v>245</v>
      </c>
      <c r="K43" s="83" t="s">
        <v>245</v>
      </c>
      <c r="L43" s="83" t="s">
        <v>245</v>
      </c>
      <c r="M43" s="83" t="s">
        <v>245</v>
      </c>
      <c r="N43" s="75">
        <v>0</v>
      </c>
    </row>
    <row r="44" spans="1:14" ht="18" customHeight="1">
      <c r="A44" s="112"/>
      <c r="B44" s="112"/>
      <c r="C44" s="30" t="s">
        <v>222</v>
      </c>
      <c r="D44" s="64" t="s">
        <v>223</v>
      </c>
      <c r="E44" s="75">
        <f t="shared" ref="E44:H44" si="5">E41+E43</f>
        <v>38</v>
      </c>
      <c r="F44" s="75">
        <f t="shared" si="5"/>
        <v>6</v>
      </c>
      <c r="G44" s="75">
        <f t="shared" si="5"/>
        <v>316</v>
      </c>
      <c r="H44" s="75">
        <f t="shared" si="5"/>
        <v>376</v>
      </c>
      <c r="I44" s="75">
        <f>I41+I43</f>
        <v>3</v>
      </c>
      <c r="J44" s="83">
        <v>17</v>
      </c>
      <c r="K44" s="83" t="s">
        <v>252</v>
      </c>
      <c r="L44" s="83" t="s">
        <v>253</v>
      </c>
      <c r="M44" s="83">
        <v>1</v>
      </c>
      <c r="N44" s="75">
        <v>2</v>
      </c>
    </row>
    <row r="45" spans="1:14" ht="14.1" customHeight="1">
      <c r="A45" s="11" t="s">
        <v>224</v>
      </c>
    </row>
    <row r="46" spans="1:14" ht="14.1" customHeight="1">
      <c r="A46" s="11" t="s">
        <v>225</v>
      </c>
    </row>
    <row r="47" spans="1:14">
      <c r="A47" s="49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6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 </cp:lastModifiedBy>
  <cp:lastPrinted>2025-07-07T01:40:40Z</cp:lastPrinted>
  <dcterms:created xsi:type="dcterms:W3CDTF">1999-07-06T05:17:05Z</dcterms:created>
  <dcterms:modified xsi:type="dcterms:W3CDTF">2025-08-22T08:31:52Z</dcterms:modified>
</cp:coreProperties>
</file>