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X:\ユーザ作業用フォルダ\da0005（財源調整G）\02 起債係\令和7年度\025.会議等（地方債協会関係含む）\01.地方債協会関係\01.照会回答\250707_【地方債協会】都道府県及び指定都市の財政状況について（照会）（8_29〆）\04_作業\"/>
    </mc:Choice>
  </mc:AlternateContent>
  <xr:revisionPtr revIDLastSave="0" documentId="13_ncr:1_{83220AB8-D2F8-496B-A2E4-B7A4E0AC46F4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1.普通会計予算（R6-7年度）" sheetId="2" r:id="rId1"/>
    <sheet name="2.公営企業会計予算（R6-7年度）" sheetId="14" r:id="rId2"/>
    <sheet name="3.(1)普通会計決算（R4-5年度）" sheetId="12" r:id="rId3"/>
    <sheet name="3.(2)財政指標等（R元‐R5年度）" sheetId="13" r:id="rId4"/>
    <sheet name="4.公営企業会計決算（R4-5年度）" sheetId="15" r:id="rId5"/>
    <sheet name="5.三セク決算（R4-5年度）" sheetId="11" r:id="rId6"/>
  </sheets>
  <definedNames>
    <definedName name="_xlnm.Print_Area" localSheetId="0">'1.普通会計予算（R6-7年度）'!$A$1:$I$42</definedName>
    <definedName name="_xlnm.Print_Area" localSheetId="1">'2.公営企業会計予算（R6-7年度）'!$A$1:$O$50</definedName>
    <definedName name="_xlnm.Print_Area" localSheetId="2">'3.(1)普通会計決算（R4-5年度）'!$A$1:$I$42</definedName>
    <definedName name="_xlnm.Print_Area" localSheetId="3">'3.(2)財政指標等（R元‐R5年度）'!$A$1:$I$35</definedName>
    <definedName name="_xlnm.Print_Area" localSheetId="4">'4.公営企業会計決算（R4-5年度）'!$A$1:$O$49</definedName>
    <definedName name="_xlnm.Print_Area" localSheetId="5">'5.三セク決算（R4-5年度）'!$A$1:$X$46</definedName>
    <definedName name="_xlnm.Print_Titles" localSheetId="1">'2.公営企業会計予算（R6-7年度）'!$1:$4</definedName>
    <definedName name="_xlnm.Print_Titles" localSheetId="4">'4.公営企業会計決算（R4-5年度）'!$1:$4</definedName>
    <definedName name="Z_03D32E77_4323_405E_A696_6BE79B2D645B_.wvu.PrintArea" localSheetId="1" hidden="1">'2.公営企業会計予算（R6-7年度）'!$A$1:$O$50</definedName>
    <definedName name="Z_03D32E77_4323_405E_A696_6BE79B2D645B_.wvu.PrintArea" localSheetId="4" hidden="1">'4.公営企業会計決算（R4-5年度）'!$A$1:$O$49</definedName>
    <definedName name="Z_03D32E77_4323_405E_A696_6BE79B2D645B_.wvu.PrintTitles" localSheetId="1" hidden="1">'2.公営企業会計予算（R6-7年度）'!$1:$4</definedName>
    <definedName name="Z_03D32E77_4323_405E_A696_6BE79B2D645B_.wvu.PrintTitles" localSheetId="4" hidden="1">'4.公営企業会計決算（R4-5年度）'!$1:$4</definedName>
    <definedName name="Z_47CBA532_1839_4B2F_9371_D0B43F3B6B1F_.wvu.PrintArea" localSheetId="1" hidden="1">'2.公営企業会計予算（R6-7年度）'!$A$1:$O$50</definedName>
    <definedName name="Z_47CBA532_1839_4B2F_9371_D0B43F3B6B1F_.wvu.PrintArea" localSheetId="4" hidden="1">'4.公営企業会計決算（R4-5年度）'!$A$1:$O$49</definedName>
    <definedName name="Z_47CBA532_1839_4B2F_9371_D0B43F3B6B1F_.wvu.PrintTitles" localSheetId="1" hidden="1">'2.公営企業会計予算（R6-7年度）'!$1:$4</definedName>
    <definedName name="Z_47CBA532_1839_4B2F_9371_D0B43F3B6B1F_.wvu.PrintTitles" localSheetId="4" hidden="1">'4.公営企業会計決算（R4-5年度）'!$1:$4</definedName>
    <definedName name="Z_5362EBD3_7C0C_4B21_88EF_94C40A5050E6_.wvu.PrintArea" localSheetId="1" hidden="1">'2.公営企業会計予算（R6-7年度）'!$A$1:$O$50</definedName>
    <definedName name="Z_5362EBD3_7C0C_4B21_88EF_94C40A5050E6_.wvu.PrintArea" localSheetId="4" hidden="1">'4.公営企業会計決算（R4-5年度）'!$A$1:$O$49</definedName>
    <definedName name="Z_5362EBD3_7C0C_4B21_88EF_94C40A5050E6_.wvu.PrintTitles" localSheetId="1" hidden="1">'2.公営企業会計予算（R6-7年度）'!$1:$4</definedName>
    <definedName name="Z_5362EBD3_7C0C_4B21_88EF_94C40A5050E6_.wvu.PrintTitles" localSheetId="4" hidden="1">'4.公営企業会計決算（R4-5年度）'!$1:$4</definedName>
    <definedName name="Z_B3126828_5EF3_419A_A613_387A6FD2148B_.wvu.PrintArea" localSheetId="1" hidden="1">'2.公営企業会計予算（R6-7年度）'!$A$1:$O$50</definedName>
    <definedName name="Z_B3126828_5EF3_419A_A613_387A6FD2148B_.wvu.PrintArea" localSheetId="4" hidden="1">'4.公営企業会計決算（R4-5年度）'!$A$1:$O$49</definedName>
    <definedName name="Z_B3126828_5EF3_419A_A613_387A6FD2148B_.wvu.PrintTitles" localSheetId="1" hidden="1">'2.公営企業会計予算（R6-7年度）'!$1:$4</definedName>
    <definedName name="Z_B3126828_5EF3_419A_A613_387A6FD2148B_.wvu.PrintTitles" localSheetId="4" hidden="1">'4.公営企業会計決算（R4-5年度）'!$1:$4</definedName>
    <definedName name="Z_FD04165A_B36B_4C5F_A162_4346131EB967_.wvu.PrintArea" localSheetId="1" hidden="1">'2.公営企業会計予算（R6-7年度）'!$A$1:$O$50</definedName>
    <definedName name="Z_FD04165A_B36B_4C5F_A162_4346131EB967_.wvu.PrintArea" localSheetId="4" hidden="1">'4.公営企業会計決算（R4-5年度）'!$A$1:$O$49</definedName>
    <definedName name="Z_FD04165A_B36B_4C5F_A162_4346131EB967_.wvu.PrintTitles" localSheetId="1" hidden="1">'2.公営企業会計予算（R6-7年度）'!$1:$4</definedName>
    <definedName name="Z_FD04165A_B36B_4C5F_A162_4346131EB967_.wvu.PrintTitles" localSheetId="4" hidden="1">'4.公営企業会計決算（R4-5年度）'!$1:$4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4" i="15" l="1"/>
  <c r="J39" i="15"/>
  <c r="H45" i="14" l="1"/>
  <c r="H44" i="14"/>
  <c r="F14" i="14" l="1"/>
  <c r="O44" i="15" l="1"/>
  <c r="N44" i="15"/>
  <c r="M44" i="15"/>
  <c r="L44" i="15"/>
  <c r="K44" i="15"/>
  <c r="I44" i="15"/>
  <c r="H44" i="15"/>
  <c r="G44" i="15"/>
  <c r="F44" i="15"/>
  <c r="O39" i="15"/>
  <c r="O45" i="15" s="1"/>
  <c r="N39" i="15"/>
  <c r="N45" i="15" s="1"/>
  <c r="M39" i="15"/>
  <c r="M45" i="15" s="1"/>
  <c r="L39" i="15"/>
  <c r="L45" i="15" s="1"/>
  <c r="K39" i="15"/>
  <c r="K45" i="15" s="1"/>
  <c r="J45" i="15"/>
  <c r="I39" i="15"/>
  <c r="I45" i="15" s="1"/>
  <c r="H39" i="15"/>
  <c r="H45" i="15" s="1"/>
  <c r="G39" i="15"/>
  <c r="G45" i="15" s="1"/>
  <c r="F39" i="15"/>
  <c r="F45" i="15" s="1"/>
  <c r="O24" i="15"/>
  <c r="O27" i="15" s="1"/>
  <c r="N24" i="15"/>
  <c r="N27" i="15" s="1"/>
  <c r="M24" i="15"/>
  <c r="M27" i="15" s="1"/>
  <c r="L24" i="15"/>
  <c r="L27" i="15" s="1"/>
  <c r="K24" i="15"/>
  <c r="K27" i="15" s="1"/>
  <c r="J24" i="15"/>
  <c r="J27" i="15" s="1"/>
  <c r="I24" i="15"/>
  <c r="I27" i="15" s="1"/>
  <c r="H24" i="15"/>
  <c r="H27" i="15" s="1"/>
  <c r="G24" i="15"/>
  <c r="G27" i="15" s="1"/>
  <c r="F24" i="15"/>
  <c r="F27" i="15" s="1"/>
  <c r="O16" i="15"/>
  <c r="N16" i="15"/>
  <c r="M16" i="15"/>
  <c r="L16" i="15"/>
  <c r="K16" i="15"/>
  <c r="J16" i="15"/>
  <c r="I16" i="15"/>
  <c r="H16" i="15"/>
  <c r="G16" i="15"/>
  <c r="F16" i="15"/>
  <c r="O15" i="15"/>
  <c r="N15" i="15"/>
  <c r="M15" i="15"/>
  <c r="L15" i="15"/>
  <c r="K15" i="15"/>
  <c r="J15" i="15"/>
  <c r="I15" i="15"/>
  <c r="H15" i="15"/>
  <c r="G15" i="15"/>
  <c r="F15" i="15"/>
  <c r="O14" i="15"/>
  <c r="N14" i="15"/>
  <c r="M14" i="15"/>
  <c r="L14" i="15"/>
  <c r="K14" i="15"/>
  <c r="I14" i="15"/>
  <c r="G14" i="15"/>
  <c r="J12" i="15"/>
  <c r="H12" i="15"/>
  <c r="H14" i="15" s="1"/>
  <c r="F12" i="15"/>
  <c r="J9" i="15"/>
  <c r="J14" i="15" s="1"/>
  <c r="F9" i="15"/>
  <c r="F14" i="15" s="1"/>
  <c r="O44" i="14"/>
  <c r="N44" i="14"/>
  <c r="M44" i="14"/>
  <c r="L44" i="14"/>
  <c r="K44" i="14"/>
  <c r="J44" i="14"/>
  <c r="I44" i="14"/>
  <c r="G44" i="14"/>
  <c r="F44" i="14"/>
  <c r="O39" i="14"/>
  <c r="O45" i="14" s="1"/>
  <c r="N39" i="14"/>
  <c r="N45" i="14" s="1"/>
  <c r="M39" i="14"/>
  <c r="M45" i="14" s="1"/>
  <c r="L39" i="14"/>
  <c r="L45" i="14" s="1"/>
  <c r="K39" i="14"/>
  <c r="K45" i="14" s="1"/>
  <c r="J39" i="14"/>
  <c r="J45" i="14" s="1"/>
  <c r="I39" i="14"/>
  <c r="I45" i="14" s="1"/>
  <c r="H39" i="14"/>
  <c r="G39" i="14"/>
  <c r="G45" i="14" s="1"/>
  <c r="F39" i="14"/>
  <c r="F45" i="14" s="1"/>
  <c r="O24" i="14"/>
  <c r="O27" i="14" s="1"/>
  <c r="N24" i="14"/>
  <c r="N27" i="14" s="1"/>
  <c r="M24" i="14"/>
  <c r="M27" i="14" s="1"/>
  <c r="L24" i="14"/>
  <c r="L27" i="14" s="1"/>
  <c r="K24" i="14"/>
  <c r="K27" i="14" s="1"/>
  <c r="J24" i="14"/>
  <c r="J27" i="14" s="1"/>
  <c r="I24" i="14"/>
  <c r="I27" i="14" s="1"/>
  <c r="H24" i="14"/>
  <c r="H27" i="14" s="1"/>
  <c r="G24" i="14"/>
  <c r="G27" i="14" s="1"/>
  <c r="F24" i="14"/>
  <c r="F27" i="14" s="1"/>
  <c r="O16" i="14"/>
  <c r="N16" i="14"/>
  <c r="M16" i="14"/>
  <c r="L16" i="14"/>
  <c r="K16" i="14"/>
  <c r="J16" i="14"/>
  <c r="I16" i="14"/>
  <c r="O15" i="14"/>
  <c r="N15" i="14"/>
  <c r="M15" i="14"/>
  <c r="L15" i="14"/>
  <c r="K15" i="14"/>
  <c r="J15" i="14"/>
  <c r="I15" i="14"/>
  <c r="H15" i="14"/>
  <c r="G15" i="14"/>
  <c r="F15" i="14"/>
  <c r="O14" i="14"/>
  <c r="N14" i="14"/>
  <c r="M14" i="14"/>
  <c r="L14" i="14"/>
  <c r="K14" i="14"/>
  <c r="I14" i="14"/>
  <c r="G14" i="14"/>
  <c r="H12" i="14"/>
  <c r="H11" i="14"/>
  <c r="G11" i="14"/>
  <c r="G16" i="14" s="1"/>
  <c r="F11" i="14"/>
  <c r="J9" i="14"/>
  <c r="J14" i="14" s="1"/>
  <c r="H9" i="14"/>
  <c r="H14" i="14" s="1"/>
  <c r="F9" i="14"/>
  <c r="H8" i="14"/>
  <c r="H16" i="14" s="1"/>
  <c r="F8" i="14"/>
  <c r="F16" i="14" s="1"/>
  <c r="G24" i="13"/>
  <c r="H24" i="13" s="1"/>
  <c r="I24" i="13" s="1"/>
  <c r="H23" i="13"/>
  <c r="G23" i="13"/>
  <c r="F23" i="13"/>
  <c r="E23" i="13"/>
  <c r="I22" i="13"/>
  <c r="H22" i="13"/>
  <c r="G22" i="13"/>
  <c r="F22" i="13"/>
  <c r="H21" i="13"/>
  <c r="G21" i="13"/>
  <c r="F21" i="13"/>
  <c r="E21" i="13"/>
  <c r="I20" i="13"/>
  <c r="H20" i="13"/>
  <c r="G20" i="13"/>
  <c r="F20" i="13"/>
  <c r="E20" i="13"/>
  <c r="I19" i="13"/>
  <c r="H40" i="12"/>
  <c r="F40" i="12"/>
  <c r="I39" i="12"/>
  <c r="G39" i="12"/>
  <c r="I38" i="12"/>
  <c r="G38" i="12"/>
  <c r="I37" i="12"/>
  <c r="G37" i="12"/>
  <c r="I36" i="12"/>
  <c r="G36" i="12"/>
  <c r="I35" i="12"/>
  <c r="G35" i="12"/>
  <c r="I34" i="12"/>
  <c r="G34" i="12"/>
  <c r="I33" i="12"/>
  <c r="G33" i="12"/>
  <c r="I32" i="12"/>
  <c r="G32" i="12"/>
  <c r="I31" i="12"/>
  <c r="G31" i="12"/>
  <c r="I30" i="12"/>
  <c r="G30" i="12"/>
  <c r="I29" i="12"/>
  <c r="G29" i="12"/>
  <c r="I28" i="12"/>
  <c r="G28" i="12"/>
  <c r="I27" i="12"/>
  <c r="G27" i="12"/>
  <c r="I26" i="12"/>
  <c r="G26" i="12"/>
  <c r="I25" i="12"/>
  <c r="G25" i="12"/>
  <c r="I24" i="12"/>
  <c r="G24" i="12"/>
  <c r="I23" i="12"/>
  <c r="G23" i="12"/>
  <c r="H22" i="12"/>
  <c r="F22" i="12"/>
  <c r="I21" i="12"/>
  <c r="G21" i="12"/>
  <c r="I20" i="12"/>
  <c r="G20" i="12"/>
  <c r="I19" i="12"/>
  <c r="G19" i="12"/>
  <c r="I18" i="12"/>
  <c r="G18" i="12"/>
  <c r="I17" i="12"/>
  <c r="G17" i="12"/>
  <c r="I16" i="12"/>
  <c r="G16" i="12"/>
  <c r="I15" i="12"/>
  <c r="G15" i="12"/>
  <c r="I14" i="12"/>
  <c r="G14" i="12"/>
  <c r="I13" i="12"/>
  <c r="G13" i="12"/>
  <c r="I12" i="12"/>
  <c r="G12" i="12"/>
  <c r="I11" i="12"/>
  <c r="G11" i="12"/>
  <c r="I10" i="12"/>
  <c r="G10" i="12"/>
  <c r="I9" i="12"/>
  <c r="G9" i="12"/>
  <c r="J44" i="11"/>
  <c r="X31" i="11"/>
  <c r="X34" i="11" s="1"/>
  <c r="W31" i="11"/>
  <c r="W34" i="11" s="1"/>
  <c r="V31" i="11"/>
  <c r="V34" i="11" s="1"/>
  <c r="U31" i="11"/>
  <c r="U34" i="11" s="1"/>
  <c r="T31" i="11"/>
  <c r="T34" i="11" s="1"/>
  <c r="S31" i="11"/>
  <c r="S34" i="11" s="1"/>
  <c r="R31" i="11"/>
  <c r="R34" i="11" s="1"/>
  <c r="Q31" i="11"/>
  <c r="Q34" i="11" s="1"/>
  <c r="P31" i="11"/>
  <c r="P34" i="11" s="1"/>
  <c r="O31" i="11"/>
  <c r="O34" i="11" s="1"/>
  <c r="N31" i="11"/>
  <c r="N34" i="11" s="1"/>
  <c r="M31" i="11"/>
  <c r="M34" i="11" s="1"/>
  <c r="L31" i="11"/>
  <c r="L34" i="11" s="1"/>
  <c r="K31" i="11"/>
  <c r="K34" i="11" s="1"/>
  <c r="J31" i="11"/>
  <c r="J34" i="11" s="1"/>
  <c r="J37" i="11" s="1"/>
  <c r="I31" i="11"/>
  <c r="I34" i="11" s="1"/>
  <c r="H31" i="11"/>
  <c r="H34" i="11" s="1"/>
  <c r="G31" i="11"/>
  <c r="G34" i="11" s="1"/>
  <c r="F31" i="11"/>
  <c r="F34" i="11" s="1"/>
  <c r="E31" i="11"/>
  <c r="E34" i="11" s="1"/>
  <c r="F40" i="2"/>
  <c r="H40" i="2"/>
  <c r="H34" i="2"/>
  <c r="H23" i="2"/>
  <c r="H21" i="2"/>
  <c r="H22" i="2" s="1"/>
  <c r="I16" i="2"/>
  <c r="G38" i="2"/>
  <c r="F22" i="2"/>
  <c r="G20" i="2" s="1"/>
  <c r="I36" i="2"/>
  <c r="I39" i="2"/>
  <c r="I38" i="2"/>
  <c r="I37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1" i="2"/>
  <c r="I20" i="2"/>
  <c r="I17" i="2"/>
  <c r="I15" i="2"/>
  <c r="I14" i="2"/>
  <c r="I13" i="2"/>
  <c r="I10" i="2"/>
  <c r="I9" i="2"/>
  <c r="I11" i="2"/>
  <c r="I12" i="2"/>
  <c r="I18" i="2"/>
  <c r="I19" i="2"/>
  <c r="I23" i="13" l="1"/>
  <c r="I21" i="13"/>
  <c r="I22" i="12"/>
  <c r="G22" i="12"/>
  <c r="I40" i="12"/>
  <c r="G40" i="12"/>
  <c r="E41" i="11"/>
  <c r="E44" i="11" s="1"/>
  <c r="E37" i="11"/>
  <c r="E42" i="11" s="1"/>
  <c r="F41" i="11"/>
  <c r="F44" i="11" s="1"/>
  <c r="F37" i="11"/>
  <c r="F42" i="11" s="1"/>
  <c r="G41" i="11"/>
  <c r="G44" i="11" s="1"/>
  <c r="G37" i="11"/>
  <c r="H41" i="11"/>
  <c r="H44" i="11" s="1"/>
  <c r="H37" i="11"/>
  <c r="I41" i="11"/>
  <c r="I44" i="11" s="1"/>
  <c r="I37" i="11"/>
  <c r="K41" i="11"/>
  <c r="K44" i="11" s="1"/>
  <c r="K37" i="11"/>
  <c r="L41" i="11"/>
  <c r="L44" i="11" s="1"/>
  <c r="L37" i="11"/>
  <c r="M41" i="11"/>
  <c r="M44" i="11" s="1"/>
  <c r="M37" i="11"/>
  <c r="N41" i="11"/>
  <c r="N44" i="11" s="1"/>
  <c r="N37" i="11"/>
  <c r="O41" i="11"/>
  <c r="O44" i="11" s="1"/>
  <c r="O37" i="11"/>
  <c r="P41" i="11"/>
  <c r="P44" i="11" s="1"/>
  <c r="P37" i="11"/>
  <c r="Q41" i="11"/>
  <c r="Q44" i="11" s="1"/>
  <c r="Q37" i="11"/>
  <c r="R41" i="11"/>
  <c r="R44" i="11" s="1"/>
  <c r="R37" i="11"/>
  <c r="S41" i="11"/>
  <c r="S44" i="11" s="1"/>
  <c r="S37" i="11"/>
  <c r="T41" i="11"/>
  <c r="T44" i="11" s="1"/>
  <c r="T37" i="11"/>
  <c r="U41" i="11"/>
  <c r="U44" i="11" s="1"/>
  <c r="U37" i="11"/>
  <c r="V41" i="11"/>
  <c r="V44" i="11" s="1"/>
  <c r="V37" i="11"/>
  <c r="W41" i="11"/>
  <c r="W44" i="11" s="1"/>
  <c r="W37" i="11"/>
  <c r="X41" i="11"/>
  <c r="X44" i="11" s="1"/>
  <c r="X37" i="11"/>
  <c r="G31" i="2"/>
  <c r="G34" i="2"/>
  <c r="G40" i="2"/>
  <c r="G21" i="2"/>
  <c r="G13" i="2"/>
  <c r="G26" i="2"/>
  <c r="G9" i="2"/>
  <c r="I22" i="2"/>
  <c r="G22" i="2"/>
  <c r="G10" i="2"/>
  <c r="G16" i="2"/>
  <c r="G14" i="2"/>
  <c r="G19" i="2"/>
  <c r="G29" i="2"/>
  <c r="G30" i="2"/>
  <c r="I40" i="2"/>
  <c r="G17" i="2"/>
  <c r="G24" i="2"/>
  <c r="G35" i="2"/>
  <c r="G37" i="2"/>
  <c r="G39" i="2"/>
  <c r="G28" i="2"/>
  <c r="G15" i="2"/>
  <c r="G32" i="2"/>
  <c r="G27" i="2"/>
  <c r="G12" i="2"/>
  <c r="G18" i="2"/>
  <c r="G11" i="2"/>
  <c r="G33" i="2"/>
  <c r="G23" i="2"/>
  <c r="G25" i="2"/>
  <c r="G3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小山　泰輝</author>
    <author>小林　周平</author>
  </authors>
  <commentList>
    <comment ref="F31" authorId="0" shapeId="0" xr:uid="{CB5A5C95-EDD8-4E73-AE88-B7D1810FDBB0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J31" authorId="0" shapeId="0" xr:uid="{E04CE207-E327-449E-B96C-7D443493EDD3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L31" authorId="0" shapeId="0" xr:uid="{F0AC815C-9AF8-45A1-AFB1-2639716B2A5D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Q31" authorId="0" shapeId="0" xr:uid="{06F1F7BD-8984-4D94-90D0-CFF9048E1C61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S31" authorId="0" shapeId="0" xr:uid="{771E416A-305D-4212-9FD5-FFC70C243676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V31" authorId="0" shapeId="0" xr:uid="{EDFBAC47-0699-4905-9BBD-ECD4535F4E72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W31" authorId="0" shapeId="0" xr:uid="{DEDB27A2-44E0-49BF-9F91-D92EC1E743BB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E34" authorId="0" shapeId="0" xr:uid="{C65F6B8F-BB5E-4754-8B30-7D459C166B2F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J34" authorId="0" shapeId="0" xr:uid="{9D7225F3-414C-467A-8331-AF25F64B0B16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M34" authorId="0" shapeId="0" xr:uid="{9E97F0A9-A510-4E63-9F3A-D9F368269397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N34" authorId="0" shapeId="0" xr:uid="{83D7498C-B159-4DFB-8EE0-B1D4AE90BA0F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S34" authorId="0" shapeId="0" xr:uid="{054D2A2D-A48C-4ECE-8618-8826638FFFC6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W34" authorId="0" shapeId="0" xr:uid="{03A1E372-42F9-4958-91A7-31F7B5A8A125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U36" authorId="1" shapeId="0" xr:uid="{11C2ECBC-1EAF-4D8E-B489-1CC847BA3E6B}">
      <text>
        <r>
          <rPr>
            <b/>
            <sz val="9"/>
            <color indexed="81"/>
            <rFont val="MS P ゴシック"/>
            <family val="3"/>
            <charset val="128"/>
          </rPr>
          <t>「作成にあたってのお願い」の５②に従い入力</t>
        </r>
      </text>
    </comment>
    <comment ref="H37" authorId="0" shapeId="0" xr:uid="{F23EA073-99E5-4072-9982-1804FCACADF0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X37" authorId="0" shapeId="0" xr:uid="{2B937982-E7E4-4AA3-A992-B4166118C619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H41" authorId="0" shapeId="0" xr:uid="{AEB37091-EDE6-455D-A80A-414844E96F75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J41" authorId="0" shapeId="0" xr:uid="{653B0629-300F-414E-B3FE-619D8F1FDDF6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T41" authorId="0" shapeId="0" xr:uid="{32F970B7-928F-4F3B-9598-D3E1DF277254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U41" authorId="0" shapeId="0" xr:uid="{B37E8E40-C020-4EA3-BFEC-53E682783AFD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  <comment ref="W41" authorId="0" shapeId="0" xr:uid="{EE65A582-877C-4A64-9692-161BB3FA3C19}">
      <text>
        <r>
          <rPr>
            <b/>
            <sz val="9"/>
            <color indexed="81"/>
            <rFont val="MS P ゴシック"/>
            <family val="3"/>
            <charset val="128"/>
          </rPr>
          <t>端数調整</t>
        </r>
      </text>
    </comment>
  </commentList>
</comments>
</file>

<file path=xl/sharedStrings.xml><?xml version="1.0" encoding="utf-8"?>
<sst xmlns="http://schemas.openxmlformats.org/spreadsheetml/2006/main" count="449" uniqueCount="253">
  <si>
    <t>団体名</t>
  </si>
  <si>
    <t>構成比</t>
  </si>
  <si>
    <t>地方税</t>
  </si>
  <si>
    <t>地方譲与税</t>
  </si>
  <si>
    <t>地方交付税</t>
  </si>
  <si>
    <t>国庫支出金</t>
  </si>
  <si>
    <t>地方債</t>
  </si>
  <si>
    <t>その他の収入</t>
  </si>
  <si>
    <t>歳　入　合　計</t>
  </si>
  <si>
    <t>義務的経費</t>
  </si>
  <si>
    <t>うち人件費</t>
  </si>
  <si>
    <t>　　公債費</t>
  </si>
  <si>
    <t>その他の経費</t>
  </si>
  <si>
    <t>うち物件費</t>
  </si>
  <si>
    <t>　　積立金</t>
  </si>
  <si>
    <t>投資的経費</t>
  </si>
  <si>
    <t>うち普通建設事業費</t>
  </si>
  <si>
    <t>歳　出　合  計</t>
  </si>
  <si>
    <t>（注１）原則として表示単位未満を四捨五入して端数調整していないため、合計等と一致しない場合がある。</t>
  </si>
  <si>
    <t>（注２）構成比は表内計数により計算している。</t>
  </si>
  <si>
    <t>対前年度
伸び率</t>
  </si>
  <si>
    <t>うち市町村民税</t>
  </si>
  <si>
    <t>うち所得割</t>
  </si>
  <si>
    <t>　　法人税割</t>
  </si>
  <si>
    <t>うち固定資産税</t>
  </si>
  <si>
    <t>使用料・手数料</t>
  </si>
  <si>
    <t>都道府県支出金</t>
  </si>
  <si>
    <t>財産収入</t>
  </si>
  <si>
    <t>　　扶助費</t>
  </si>
  <si>
    <t>　　維持補修費</t>
  </si>
  <si>
    <t>　　補助費等</t>
  </si>
  <si>
    <t>　　繰出金</t>
  </si>
  <si>
    <t>　　投資・出資・貸付金</t>
  </si>
  <si>
    <t xml:space="preserve">    単独事業</t>
  </si>
  <si>
    <t>うち災害復旧事業費</t>
  </si>
  <si>
    <t>　　失業対策事業費</t>
  </si>
  <si>
    <t>(a)</t>
  </si>
  <si>
    <t>(b)</t>
  </si>
  <si>
    <t>(c)</t>
  </si>
  <si>
    <t>(d)</t>
  </si>
  <si>
    <t>(e)</t>
  </si>
  <si>
    <t>(f)</t>
  </si>
  <si>
    <t>2.公営企業会計の状況</t>
  </si>
  <si>
    <t>　　　　　　（単位：百万円）</t>
  </si>
  <si>
    <t>法適用企業</t>
  </si>
  <si>
    <t>総収益</t>
  </si>
  <si>
    <t>うち経常収益</t>
  </si>
  <si>
    <t xml:space="preserve">    特別利益</t>
  </si>
  <si>
    <t>総費用</t>
  </si>
  <si>
    <t>うち経常費用</t>
  </si>
  <si>
    <t xml:space="preserve">    特別損失</t>
  </si>
  <si>
    <t xml:space="preserve">経常損益 </t>
  </si>
  <si>
    <t xml:space="preserve">特別損益 </t>
  </si>
  <si>
    <t xml:space="preserve">純損益   </t>
  </si>
  <si>
    <t>累積欠損金</t>
  </si>
  <si>
    <t>不良債務</t>
  </si>
  <si>
    <t>資本的収入</t>
  </si>
  <si>
    <t>うち企業債</t>
  </si>
  <si>
    <t>資本的収入（純計） 　</t>
  </si>
  <si>
    <t>資本的支出</t>
  </si>
  <si>
    <t>　</t>
  </si>
  <si>
    <t>うち企業債償還金</t>
  </si>
  <si>
    <t>資本的収入が資本的支出に</t>
  </si>
  <si>
    <t xml:space="preserve">不足する額の補てん財源　 </t>
  </si>
  <si>
    <t>法非適用企業</t>
  </si>
  <si>
    <t>うち営業収益</t>
  </si>
  <si>
    <t>うち料金収入</t>
  </si>
  <si>
    <t>うち営業外収益</t>
  </si>
  <si>
    <t>うち営業費用</t>
  </si>
  <si>
    <t>　　営業外費用</t>
  </si>
  <si>
    <t>収支差引</t>
  </si>
  <si>
    <t>資本的収入　</t>
  </si>
  <si>
    <t>うち地方債</t>
  </si>
  <si>
    <t>うち地方債償還金</t>
  </si>
  <si>
    <t>収支再差引</t>
  </si>
  <si>
    <t>積立金</t>
  </si>
  <si>
    <t>形式収支</t>
  </si>
  <si>
    <t>実質収支</t>
  </si>
  <si>
    <t>その他</t>
  </si>
  <si>
    <t>普　　　通　　　会　　　計</t>
    <rPh sb="0" eb="1">
      <t>アマネ</t>
    </rPh>
    <rPh sb="4" eb="5">
      <t>ツウ</t>
    </rPh>
    <rPh sb="8" eb="9">
      <t>カイ</t>
    </rPh>
    <rPh sb="12" eb="13">
      <t>ケイ</t>
    </rPh>
    <phoneticPr fontId="8"/>
  </si>
  <si>
    <t>歳　　入</t>
    <rPh sb="0" eb="1">
      <t>トシ</t>
    </rPh>
    <rPh sb="3" eb="4">
      <t>イ</t>
    </rPh>
    <phoneticPr fontId="8"/>
  </si>
  <si>
    <t>歳　　出</t>
    <rPh sb="0" eb="1">
      <t>トシ</t>
    </rPh>
    <rPh sb="3" eb="4">
      <t>デ</t>
    </rPh>
    <phoneticPr fontId="8"/>
  </si>
  <si>
    <t>（注）原則として表示単位未満を四捨五入して端数調整していないため、合計等と一致しない場合がある。</t>
    <phoneticPr fontId="7"/>
  </si>
  <si>
    <t>損益収支</t>
  </si>
  <si>
    <t>資本収支</t>
  </si>
  <si>
    <t>収益的収支</t>
  </si>
  <si>
    <t>資本的収支</t>
  </si>
  <si>
    <t>(b-e)</t>
    <phoneticPr fontId="11"/>
  </si>
  <si>
    <t>(c-f)</t>
    <phoneticPr fontId="11"/>
  </si>
  <si>
    <t>(a-d)</t>
    <phoneticPr fontId="11"/>
  </si>
  <si>
    <t>(g)</t>
    <phoneticPr fontId="11"/>
  </si>
  <si>
    <t>(h)</t>
    <phoneticPr fontId="11"/>
  </si>
  <si>
    <t>差引不足額 (▲)</t>
    <phoneticPr fontId="7"/>
  </si>
  <si>
    <t>(i=g-h)</t>
    <phoneticPr fontId="11"/>
  </si>
  <si>
    <t>(j)</t>
    <phoneticPr fontId="11"/>
  </si>
  <si>
    <t>補てん財源不足額(▲)</t>
    <phoneticPr fontId="7"/>
  </si>
  <si>
    <t>(i+j)</t>
    <phoneticPr fontId="11"/>
  </si>
  <si>
    <t>(c=a-b)</t>
    <phoneticPr fontId="8"/>
  </si>
  <si>
    <t>(f=d-e)</t>
    <phoneticPr fontId="8"/>
  </si>
  <si>
    <t>(g=c+f)</t>
    <phoneticPr fontId="8"/>
  </si>
  <si>
    <t>（単位：百万円）</t>
    <phoneticPr fontId="7"/>
  </si>
  <si>
    <t>予算額</t>
    <rPh sb="0" eb="2">
      <t>ヨサン</t>
    </rPh>
    <rPh sb="2" eb="3">
      <t>ガク</t>
    </rPh>
    <phoneticPr fontId="7"/>
  </si>
  <si>
    <t>うち補助事業(国直轄事業負担金を含む)</t>
    <rPh sb="7" eb="8">
      <t>クニ</t>
    </rPh>
    <rPh sb="8" eb="10">
      <t>チョッカツ</t>
    </rPh>
    <rPh sb="10" eb="12">
      <t>ジギョウ</t>
    </rPh>
    <rPh sb="12" eb="15">
      <t>フタンキン</t>
    </rPh>
    <rPh sb="16" eb="17">
      <t>フク</t>
    </rPh>
    <phoneticPr fontId="7"/>
  </si>
  <si>
    <t>1.普通会計の状況</t>
    <phoneticPr fontId="7"/>
  </si>
  <si>
    <t>（単位：百万円、％）</t>
    <phoneticPr fontId="7"/>
  </si>
  <si>
    <t>３.普通会計の状況</t>
    <phoneticPr fontId="7"/>
  </si>
  <si>
    <t>（2）最近の普通会計決算及び財政指標等の状況</t>
  </si>
  <si>
    <t>(単位:百万円、％)</t>
  </si>
  <si>
    <t>区分</t>
  </si>
  <si>
    <t>決　算　規　模　・　財　政　指　標　等</t>
    <rPh sb="0" eb="1">
      <t>ケツ</t>
    </rPh>
    <rPh sb="2" eb="3">
      <t>サン</t>
    </rPh>
    <rPh sb="4" eb="5">
      <t>キ</t>
    </rPh>
    <rPh sb="6" eb="7">
      <t>ノット</t>
    </rPh>
    <rPh sb="10" eb="11">
      <t>ザイ</t>
    </rPh>
    <rPh sb="12" eb="13">
      <t>セイ</t>
    </rPh>
    <rPh sb="14" eb="15">
      <t>ユビ</t>
    </rPh>
    <rPh sb="16" eb="17">
      <t>シルベ</t>
    </rPh>
    <rPh sb="18" eb="19">
      <t>トウ</t>
    </rPh>
    <phoneticPr fontId="8"/>
  </si>
  <si>
    <t xml:space="preserve">歳入総額    </t>
  </si>
  <si>
    <t>(a)</t>
    <phoneticPr fontId="8"/>
  </si>
  <si>
    <t>うち一般財源総額</t>
  </si>
  <si>
    <t>歳出総額</t>
  </si>
  <si>
    <t>歳入歳出差引</t>
  </si>
  <si>
    <t>翌年度への繰越財源</t>
  </si>
  <si>
    <t>実質収支</t>
    <phoneticPr fontId="7"/>
  </si>
  <si>
    <t>単年度収支</t>
    <rPh sb="0" eb="3">
      <t>タンネンド</t>
    </rPh>
    <rPh sb="3" eb="5">
      <t>シュウシ</t>
    </rPh>
    <phoneticPr fontId="7"/>
  </si>
  <si>
    <t>繰上償還金</t>
    <rPh sb="0" eb="2">
      <t>クリア</t>
    </rPh>
    <rPh sb="2" eb="5">
      <t>ショウカンキン</t>
    </rPh>
    <phoneticPr fontId="7"/>
  </si>
  <si>
    <t>実質単年度収支</t>
    <rPh sb="0" eb="2">
      <t>ジッシツ</t>
    </rPh>
    <phoneticPr fontId="7"/>
  </si>
  <si>
    <t>積立金現在高</t>
  </si>
  <si>
    <t>債務負担行為（翌年度以降支出予定額）</t>
  </si>
  <si>
    <t>地方債現在高</t>
  </si>
  <si>
    <t>後年度財政負担</t>
  </si>
  <si>
    <t>(f=d+e-c)</t>
    <phoneticPr fontId="8"/>
  </si>
  <si>
    <t>地方債現在高の一般財源総額比</t>
  </si>
  <si>
    <t>(e/b)</t>
    <phoneticPr fontId="8"/>
  </si>
  <si>
    <t>後年度財政負担の一般財源総額比</t>
  </si>
  <si>
    <t>(f/b)</t>
    <phoneticPr fontId="8"/>
  </si>
  <si>
    <t>一人あたり地方債現在高</t>
  </si>
  <si>
    <t>(e/g、円)</t>
    <rPh sb="5" eb="6">
      <t>エン</t>
    </rPh>
    <phoneticPr fontId="7"/>
  </si>
  <si>
    <t>一人あたり後年度財政負担</t>
  </si>
  <si>
    <t>(f/g、円)</t>
    <rPh sb="5" eb="6">
      <t>エン</t>
    </rPh>
    <phoneticPr fontId="7"/>
  </si>
  <si>
    <t>人口　（注 1）</t>
    <rPh sb="4" eb="5">
      <t>チュウ</t>
    </rPh>
    <phoneticPr fontId="8"/>
  </si>
  <si>
    <t>(g、人)</t>
    <rPh sb="3" eb="4">
      <t>ニン</t>
    </rPh>
    <phoneticPr fontId="7"/>
  </si>
  <si>
    <t xml:space="preserve">標準財政規模  </t>
  </si>
  <si>
    <t>財政力指数</t>
  </si>
  <si>
    <t>実質収支比率</t>
  </si>
  <si>
    <t>経常収支比率</t>
  </si>
  <si>
    <t>自主財源比率</t>
  </si>
  <si>
    <t>健全化判断比率</t>
    <rPh sb="0" eb="3">
      <t>ケンゼンカ</t>
    </rPh>
    <rPh sb="3" eb="5">
      <t>ハンダン</t>
    </rPh>
    <rPh sb="5" eb="7">
      <t>ヒリツ</t>
    </rPh>
    <phoneticPr fontId="8"/>
  </si>
  <si>
    <t>実質赤字比率</t>
    <rPh sb="0" eb="2">
      <t>ジッシツ</t>
    </rPh>
    <rPh sb="2" eb="4">
      <t>アカジ</t>
    </rPh>
    <rPh sb="4" eb="6">
      <t>ヒリツ</t>
    </rPh>
    <phoneticPr fontId="7"/>
  </si>
  <si>
    <t>連結実質赤字比率</t>
    <rPh sb="0" eb="2">
      <t>レンケツ</t>
    </rPh>
    <rPh sb="2" eb="4">
      <t>ジッシツ</t>
    </rPh>
    <rPh sb="4" eb="6">
      <t>アカジ</t>
    </rPh>
    <rPh sb="6" eb="8">
      <t>ヒリツ</t>
    </rPh>
    <phoneticPr fontId="7"/>
  </si>
  <si>
    <t>実質公債費比率</t>
    <rPh sb="0" eb="2">
      <t>ジッシツ</t>
    </rPh>
    <rPh sb="2" eb="4">
      <t>コウサイ</t>
    </rPh>
    <rPh sb="4" eb="5">
      <t>ヒ</t>
    </rPh>
    <rPh sb="5" eb="7">
      <t>ヒリツ</t>
    </rPh>
    <phoneticPr fontId="7"/>
  </si>
  <si>
    <t>将来負担比率</t>
    <rPh sb="0" eb="2">
      <t>ショウライ</t>
    </rPh>
    <rPh sb="2" eb="4">
      <t>フタン</t>
    </rPh>
    <rPh sb="4" eb="6">
      <t>ヒリツ</t>
    </rPh>
    <phoneticPr fontId="7"/>
  </si>
  <si>
    <t>４.公営企業会計の状況</t>
    <phoneticPr fontId="7"/>
  </si>
  <si>
    <t>５.第三セクター(公社・株式会社形態の三セク)の状況</t>
    <phoneticPr fontId="7"/>
  </si>
  <si>
    <t>　（単位：百万円）</t>
  </si>
  <si>
    <t>出資状況</t>
    <rPh sb="0" eb="2">
      <t>シュッシ</t>
    </rPh>
    <rPh sb="2" eb="4">
      <t>ジョウキョウ</t>
    </rPh>
    <phoneticPr fontId="7"/>
  </si>
  <si>
    <t>出資団体数</t>
  </si>
  <si>
    <t>出資金額</t>
    <rPh sb="0" eb="2">
      <t>シュッシ</t>
    </rPh>
    <rPh sb="2" eb="4">
      <t>キンガク</t>
    </rPh>
    <phoneticPr fontId="8"/>
  </si>
  <si>
    <t>総額</t>
  </si>
  <si>
    <t>当該団体</t>
  </si>
  <si>
    <t>その他団体</t>
  </si>
  <si>
    <t>民間</t>
  </si>
  <si>
    <t>国</t>
  </si>
  <si>
    <t>貸借対照表</t>
  </si>
  <si>
    <t>資産</t>
    <rPh sb="0" eb="2">
      <t>シサン</t>
    </rPh>
    <phoneticPr fontId="8"/>
  </si>
  <si>
    <t>流動資産</t>
  </si>
  <si>
    <t>固定資産</t>
  </si>
  <si>
    <t>繰延資産</t>
  </si>
  <si>
    <t>資産合計</t>
  </si>
  <si>
    <t>負債</t>
    <rPh sb="0" eb="2">
      <t>フサイ</t>
    </rPh>
    <phoneticPr fontId="8"/>
  </si>
  <si>
    <t>流動負債</t>
  </si>
  <si>
    <t>固定負債</t>
  </si>
  <si>
    <t>特別法上の引当金等</t>
  </si>
  <si>
    <t>負債合計</t>
  </si>
  <si>
    <t>資本</t>
    <rPh sb="0" eb="2">
      <t>シホン</t>
    </rPh>
    <phoneticPr fontId="8"/>
  </si>
  <si>
    <t>資本金</t>
  </si>
  <si>
    <t>剰余金</t>
  </si>
  <si>
    <t>法定準備金</t>
  </si>
  <si>
    <t>資本合計</t>
  </si>
  <si>
    <t>負債・資本合計</t>
  </si>
  <si>
    <t>損益計算書</t>
    <rPh sb="0" eb="2">
      <t>ソンエキ</t>
    </rPh>
    <rPh sb="2" eb="5">
      <t>ケイサンショ</t>
    </rPh>
    <phoneticPr fontId="7"/>
  </si>
  <si>
    <t>事業・経常損益</t>
    <rPh sb="0" eb="2">
      <t>ジギョウ</t>
    </rPh>
    <rPh sb="3" eb="5">
      <t>ケイジョウ</t>
    </rPh>
    <rPh sb="5" eb="7">
      <t>ソンエキ</t>
    </rPh>
    <phoneticPr fontId="8"/>
  </si>
  <si>
    <t>営業収益</t>
  </si>
  <si>
    <t>営業費用</t>
  </si>
  <si>
    <t>一般管理費</t>
    <rPh sb="0" eb="2">
      <t>イッパン</t>
    </rPh>
    <rPh sb="2" eb="5">
      <t>カンリヒ</t>
    </rPh>
    <phoneticPr fontId="7"/>
  </si>
  <si>
    <t>(c)</t>
    <phoneticPr fontId="7"/>
  </si>
  <si>
    <t xml:space="preserve">営業利益          </t>
  </si>
  <si>
    <t>(d=a-b-c)</t>
    <phoneticPr fontId="7"/>
  </si>
  <si>
    <t>営業外収益</t>
  </si>
  <si>
    <t>(e)</t>
    <phoneticPr fontId="7"/>
  </si>
  <si>
    <t>営業外費用</t>
  </si>
  <si>
    <t>(f)</t>
    <phoneticPr fontId="7"/>
  </si>
  <si>
    <t xml:space="preserve">経常利益      </t>
  </si>
  <si>
    <t>(g=d+e-f)</t>
    <phoneticPr fontId="7"/>
  </si>
  <si>
    <t>特別損失</t>
    <rPh sb="0" eb="2">
      <t>トクベツ</t>
    </rPh>
    <rPh sb="2" eb="4">
      <t>ソンシツ</t>
    </rPh>
    <phoneticPr fontId="8"/>
  </si>
  <si>
    <t>特別利益</t>
  </si>
  <si>
    <t>(h)</t>
    <phoneticPr fontId="7"/>
  </si>
  <si>
    <t>特別損失</t>
  </si>
  <si>
    <t>(i)</t>
    <phoneticPr fontId="7"/>
  </si>
  <si>
    <t>特定準備金計上前利益</t>
    <rPh sb="0" eb="2">
      <t>トクテイ</t>
    </rPh>
    <rPh sb="2" eb="5">
      <t>ジュンビキン</t>
    </rPh>
    <rPh sb="5" eb="7">
      <t>ケイジョウ</t>
    </rPh>
    <rPh sb="7" eb="8">
      <t>マエ</t>
    </rPh>
    <rPh sb="8" eb="10">
      <t>リエキ</t>
    </rPh>
    <phoneticPr fontId="7"/>
  </si>
  <si>
    <t>(j=g+h-i)</t>
    <phoneticPr fontId="7"/>
  </si>
  <si>
    <t>特定準備金取崩</t>
    <rPh sb="0" eb="2">
      <t>トクテイ</t>
    </rPh>
    <rPh sb="2" eb="5">
      <t>ジュンビキン</t>
    </rPh>
    <rPh sb="5" eb="7">
      <t>トリクズシ</t>
    </rPh>
    <phoneticPr fontId="7"/>
  </si>
  <si>
    <t>(k)</t>
    <phoneticPr fontId="7"/>
  </si>
  <si>
    <t>特定準備金繰入</t>
    <rPh sb="0" eb="2">
      <t>トクテイ</t>
    </rPh>
    <rPh sb="2" eb="5">
      <t>ジュンビキン</t>
    </rPh>
    <rPh sb="5" eb="7">
      <t>クリイレ</t>
    </rPh>
    <phoneticPr fontId="7"/>
  </si>
  <si>
    <t>(l)</t>
    <phoneticPr fontId="7"/>
  </si>
  <si>
    <t>法人税等</t>
  </si>
  <si>
    <t>(m)</t>
    <phoneticPr fontId="7"/>
  </si>
  <si>
    <t xml:space="preserve">当期利益  </t>
  </si>
  <si>
    <t>(ｎ=g+h-i-m)</t>
    <phoneticPr fontId="7"/>
  </si>
  <si>
    <t>（注１）住宅供給公社については（n=j+k-l-m）</t>
    <rPh sb="1" eb="2">
      <t>チュウ</t>
    </rPh>
    <rPh sb="4" eb="6">
      <t>ジュウタク</t>
    </rPh>
    <rPh sb="6" eb="8">
      <t>キョウキュウ</t>
    </rPh>
    <rPh sb="8" eb="10">
      <t>コウシャ</t>
    </rPh>
    <phoneticPr fontId="7"/>
  </si>
  <si>
    <t>前期繰越利益</t>
  </si>
  <si>
    <t>(o)</t>
    <phoneticPr fontId="7"/>
  </si>
  <si>
    <t xml:space="preserve">当期未処分利益    </t>
  </si>
  <si>
    <t>(p=n+o)</t>
    <phoneticPr fontId="7"/>
  </si>
  <si>
    <t>（注１）住宅供給公社については14年度から新公社会計基準を適用しているため、一般管理費、特定準備金計上前利益、特定準備金取崩・繰入額を計上している。</t>
    <rPh sb="4" eb="6">
      <t>ジュウタク</t>
    </rPh>
    <rPh sb="6" eb="8">
      <t>キョウキュウ</t>
    </rPh>
    <rPh sb="8" eb="10">
      <t>コウシャ</t>
    </rPh>
    <rPh sb="17" eb="19">
      <t>ネンド</t>
    </rPh>
    <rPh sb="21" eb="22">
      <t>シン</t>
    </rPh>
    <rPh sb="22" eb="24">
      <t>コウシャ</t>
    </rPh>
    <rPh sb="24" eb="26">
      <t>カイケイ</t>
    </rPh>
    <rPh sb="26" eb="28">
      <t>キジュン</t>
    </rPh>
    <rPh sb="29" eb="31">
      <t>テキヨウ</t>
    </rPh>
    <rPh sb="38" eb="40">
      <t>イッパン</t>
    </rPh>
    <rPh sb="40" eb="43">
      <t>カンリヒ</t>
    </rPh>
    <rPh sb="44" eb="46">
      <t>トクテイ</t>
    </rPh>
    <rPh sb="46" eb="49">
      <t>ジュンビキン</t>
    </rPh>
    <rPh sb="49" eb="51">
      <t>ケイジョウ</t>
    </rPh>
    <rPh sb="51" eb="52">
      <t>マエ</t>
    </rPh>
    <rPh sb="52" eb="54">
      <t>リエキ</t>
    </rPh>
    <rPh sb="55" eb="57">
      <t>トクテイ</t>
    </rPh>
    <rPh sb="57" eb="60">
      <t>ジュンビキン</t>
    </rPh>
    <rPh sb="60" eb="62">
      <t>トリクズシ</t>
    </rPh>
    <rPh sb="63" eb="65">
      <t>クリイレ</t>
    </rPh>
    <rPh sb="65" eb="66">
      <t>ガク</t>
    </rPh>
    <rPh sb="67" eb="69">
      <t>ケイジョウ</t>
    </rPh>
    <phoneticPr fontId="7"/>
  </si>
  <si>
    <t>（注２）原則として表示単位未満を四捨五入して端数調整していないため、合計等と一致しない場合がある。</t>
    <phoneticPr fontId="7"/>
  </si>
  <si>
    <t>元年度</t>
    <rPh sb="0" eb="1">
      <t>ガン</t>
    </rPh>
    <rPh sb="1" eb="3">
      <t>ネンド</t>
    </rPh>
    <phoneticPr fontId="7"/>
  </si>
  <si>
    <t>２年度</t>
    <rPh sb="1" eb="3">
      <t>ネンド</t>
    </rPh>
    <phoneticPr fontId="7"/>
  </si>
  <si>
    <t>予算額</t>
    <phoneticPr fontId="7"/>
  </si>
  <si>
    <t>３年度</t>
    <rPh sb="1" eb="3">
      <t>ネンド</t>
    </rPh>
    <phoneticPr fontId="7"/>
  </si>
  <si>
    <t>令和６年度</t>
    <rPh sb="3" eb="5">
      <t>ネンド</t>
    </rPh>
    <phoneticPr fontId="7"/>
  </si>
  <si>
    <t>４年度</t>
    <rPh sb="1" eb="3">
      <t>ネンド</t>
    </rPh>
    <phoneticPr fontId="7"/>
  </si>
  <si>
    <t>（1）令和７年度普通会計予算の状況</t>
    <rPh sb="8" eb="10">
      <t>フツウ</t>
    </rPh>
    <rPh sb="10" eb="12">
      <t>カイケイ</t>
    </rPh>
    <rPh sb="12" eb="14">
      <t>ヨサン</t>
    </rPh>
    <phoneticPr fontId="7"/>
  </si>
  <si>
    <t>令和７年度</t>
    <rPh sb="3" eb="5">
      <t>ネンド</t>
    </rPh>
    <phoneticPr fontId="7"/>
  </si>
  <si>
    <t>(令和７年度予算ﾍﾞｰｽ）</t>
    <rPh sb="6" eb="8">
      <t>ヨサン</t>
    </rPh>
    <phoneticPr fontId="7"/>
  </si>
  <si>
    <t>令和７年度</t>
    <phoneticPr fontId="7"/>
  </si>
  <si>
    <t>５年度</t>
    <rPh sb="1" eb="3">
      <t>ネンド</t>
    </rPh>
    <phoneticPr fontId="7"/>
  </si>
  <si>
    <t>（1）令和５年度普通会計決算の状況</t>
    <phoneticPr fontId="7"/>
  </si>
  <si>
    <r>
      <t>（注1）令和元年度は平成27年度国勢調査、令和</t>
    </r>
    <r>
      <rPr>
        <sz val="11"/>
        <rFont val="Meiryo UI"/>
        <family val="1"/>
        <charset val="128"/>
      </rPr>
      <t>2年度～令和5年度は令和2年度国勢調査</t>
    </r>
    <r>
      <rPr>
        <sz val="11"/>
        <rFont val="明朝"/>
        <family val="1"/>
        <charset val="128"/>
      </rPr>
      <t>を基に計上している。</t>
    </r>
    <rPh sb="4" eb="6">
      <t>レイワ</t>
    </rPh>
    <rPh sb="6" eb="8">
      <t>ガンネン</t>
    </rPh>
    <rPh sb="8" eb="9">
      <t>ド</t>
    </rPh>
    <rPh sb="9" eb="11">
      <t>ヘイネンド</t>
    </rPh>
    <rPh sb="10" eb="12">
      <t>ヘイセイ</t>
    </rPh>
    <rPh sb="14" eb="16">
      <t>ネンド</t>
    </rPh>
    <rPh sb="16" eb="18">
      <t>コクセイ</t>
    </rPh>
    <rPh sb="18" eb="20">
      <t>チョウサ</t>
    </rPh>
    <rPh sb="21" eb="23">
      <t>レイワ</t>
    </rPh>
    <rPh sb="24" eb="26">
      <t>ネンド</t>
    </rPh>
    <rPh sb="27" eb="29">
      <t>レイワ</t>
    </rPh>
    <rPh sb="30" eb="32">
      <t>ネンド</t>
    </rPh>
    <rPh sb="33" eb="35">
      <t>レイワ</t>
    </rPh>
    <rPh sb="36" eb="38">
      <t>ネンド</t>
    </rPh>
    <rPh sb="38" eb="42">
      <t>コクセイチョウサ</t>
    </rPh>
    <rPh sb="43" eb="44">
      <t>モト</t>
    </rPh>
    <rPh sb="45" eb="47">
      <t>ケイジョウ</t>
    </rPh>
    <phoneticPr fontId="9"/>
  </si>
  <si>
    <t>大阪市</t>
    <rPh sb="0" eb="3">
      <t>オオサカシ</t>
    </rPh>
    <phoneticPr fontId="7"/>
  </si>
  <si>
    <t>大阪市</t>
    <rPh sb="0" eb="2">
      <t>オオサカ</t>
    </rPh>
    <rPh sb="2" eb="3">
      <t>シ</t>
    </rPh>
    <phoneticPr fontId="7"/>
  </si>
  <si>
    <t>(令和５年度決算額）</t>
    <rPh sb="4" eb="6">
      <t>ネンド</t>
    </rPh>
    <phoneticPr fontId="7"/>
  </si>
  <si>
    <t>大阪市住宅供給公社</t>
    <rPh sb="0" eb="3">
      <t>オオサカシ</t>
    </rPh>
    <rPh sb="3" eb="5">
      <t>ジュウタク</t>
    </rPh>
    <rPh sb="5" eb="7">
      <t>キョウキュウ</t>
    </rPh>
    <rPh sb="7" eb="9">
      <t>コウシャ</t>
    </rPh>
    <phoneticPr fontId="7"/>
  </si>
  <si>
    <t>（株）湊町開発センター</t>
    <rPh sb="1" eb="2">
      <t>カブ</t>
    </rPh>
    <rPh sb="3" eb="5">
      <t>ミナトマチ</t>
    </rPh>
    <rPh sb="5" eb="7">
      <t>カイハツ</t>
    </rPh>
    <phoneticPr fontId="7"/>
  </si>
  <si>
    <t>クリスタ長堀（株）</t>
    <rPh sb="4" eb="6">
      <t>ナガホリ</t>
    </rPh>
    <rPh sb="7" eb="8">
      <t>カブ</t>
    </rPh>
    <phoneticPr fontId="7"/>
  </si>
  <si>
    <t>大阪港埠頭ターミナル（株）</t>
    <rPh sb="0" eb="3">
      <t>オオサカコウ</t>
    </rPh>
    <rPh sb="3" eb="5">
      <t>フトウ</t>
    </rPh>
    <phoneticPr fontId="7"/>
  </si>
  <si>
    <t>（株）大阪港トランスポートシステム</t>
    <rPh sb="1" eb="2">
      <t>カブ</t>
    </rPh>
    <rPh sb="3" eb="6">
      <t>オオサカコウ</t>
    </rPh>
    <phoneticPr fontId="7"/>
  </si>
  <si>
    <t>（株）大阪城ホール</t>
    <rPh sb="1" eb="2">
      <t>カブ</t>
    </rPh>
    <rPh sb="3" eb="6">
      <t>オオサカジョウ</t>
    </rPh>
    <phoneticPr fontId="7"/>
  </si>
  <si>
    <t>大阪港埠頭（株）</t>
    <rPh sb="0" eb="3">
      <t>オオサカコウ</t>
    </rPh>
    <rPh sb="3" eb="5">
      <t>フトウ</t>
    </rPh>
    <rPh sb="6" eb="7">
      <t>カブ</t>
    </rPh>
    <phoneticPr fontId="7"/>
  </si>
  <si>
    <t>（株）大阪水道総合サービス</t>
    <rPh sb="1" eb="2">
      <t>カブ</t>
    </rPh>
    <rPh sb="3" eb="5">
      <t>オオサカ</t>
    </rPh>
    <rPh sb="5" eb="7">
      <t>スイドウ</t>
    </rPh>
    <rPh sb="7" eb="9">
      <t>ソウゴウ</t>
    </rPh>
    <phoneticPr fontId="7"/>
  </si>
  <si>
    <t>クリアウォーターOSAKA(株)</t>
    <rPh sb="13" eb="16">
      <t>カブ</t>
    </rPh>
    <phoneticPr fontId="7"/>
  </si>
  <si>
    <t>大阪市高速電気軌道(株)</t>
    <rPh sb="0" eb="2">
      <t>オオサカ</t>
    </rPh>
    <rPh sb="2" eb="3">
      <t>シ</t>
    </rPh>
    <rPh sb="3" eb="5">
      <t>コウソク</t>
    </rPh>
    <rPh sb="5" eb="7">
      <t>デンキ</t>
    </rPh>
    <rPh sb="7" eb="9">
      <t>キドウ</t>
    </rPh>
    <rPh sb="9" eb="12">
      <t>カブ</t>
    </rPh>
    <phoneticPr fontId="7"/>
  </si>
  <si>
    <t>令和５年度</t>
    <rPh sb="3" eb="5">
      <t>ネンド</t>
    </rPh>
    <phoneticPr fontId="7"/>
  </si>
  <si>
    <t>令和４年度</t>
    <phoneticPr fontId="7"/>
  </si>
  <si>
    <t>決算額</t>
    <phoneticPr fontId="7"/>
  </si>
  <si>
    <t>上水道</t>
    <rPh sb="0" eb="3">
      <t>ジョウスイドウ</t>
    </rPh>
    <phoneticPr fontId="7"/>
  </si>
  <si>
    <t>工業用水道</t>
    <rPh sb="0" eb="2">
      <t>コウギョウ</t>
    </rPh>
    <rPh sb="2" eb="3">
      <t>ヨウ</t>
    </rPh>
    <rPh sb="3" eb="5">
      <t>スイドウ</t>
    </rPh>
    <phoneticPr fontId="7"/>
  </si>
  <si>
    <t>下水道</t>
    <rPh sb="0" eb="3">
      <t>ゲスイドウ</t>
    </rPh>
    <phoneticPr fontId="7"/>
  </si>
  <si>
    <t>港営</t>
    <rPh sb="0" eb="1">
      <t>ミナト</t>
    </rPh>
    <rPh sb="1" eb="2">
      <t>エイ</t>
    </rPh>
    <phoneticPr fontId="7"/>
  </si>
  <si>
    <t>中央卸売市場</t>
    <phoneticPr fontId="7"/>
  </si>
  <si>
    <t>食肉市場</t>
    <phoneticPr fontId="7"/>
  </si>
  <si>
    <t>駐車場</t>
    <rPh sb="0" eb="3">
      <t>チュウシャジョウ</t>
    </rPh>
    <phoneticPr fontId="4"/>
  </si>
  <si>
    <t>介護サービス</t>
  </si>
  <si>
    <t>(令和５年度決算ﾍﾞｰｽ）</t>
    <rPh sb="4" eb="6">
      <t>ネンド</t>
    </rPh>
    <phoneticPr fontId="7"/>
  </si>
  <si>
    <t>工業用水道</t>
    <rPh sb="0" eb="3">
      <t>コウギョウヨウ</t>
    </rPh>
    <rPh sb="3" eb="5">
      <t>スイドウ</t>
    </rPh>
    <phoneticPr fontId="7"/>
  </si>
  <si>
    <t>中央卸売市場</t>
    <rPh sb="0" eb="2">
      <t>チュウオウ</t>
    </rPh>
    <rPh sb="2" eb="4">
      <t>オロシウリ</t>
    </rPh>
    <rPh sb="4" eb="6">
      <t>シジョウ</t>
    </rPh>
    <phoneticPr fontId="7"/>
  </si>
  <si>
    <t>食肉市場</t>
    <rPh sb="0" eb="4">
      <t>ショクニクシジョウ</t>
    </rPh>
    <phoneticPr fontId="7"/>
  </si>
  <si>
    <t>駐車場</t>
    <rPh sb="0" eb="3">
      <t>チュウシャジョウ</t>
    </rPh>
    <phoneticPr fontId="7"/>
  </si>
  <si>
    <t>介護サービス</t>
    <rPh sb="0" eb="2">
      <t>カイゴ</t>
    </rPh>
    <phoneticPr fontId="7"/>
  </si>
  <si>
    <t>大阪市</t>
    <rPh sb="0" eb="3">
      <t>オオサカシ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</si>
</sst>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 * #,##0_ ;_ * \-#,##0_ ;_ * &quot;-&quot;_ ;_ @_ "/>
    <numFmt numFmtId="176" formatCode="#,##0;&quot;△ &quot;#,##0"/>
    <numFmt numFmtId="177" formatCode="_ * #,##0_ ;_ * &quot;▲ &quot;#,##0_ ;_ * &quot;－&quot;_ ;_ @_ "/>
    <numFmt numFmtId="178" formatCode="_ * #,##0.0_ ;_ * &quot;▲ &quot;#,##0.0_ ;_ * &quot;－&quot;_ ;_ @_ "/>
    <numFmt numFmtId="179" formatCode="#,##0;[Red]&quot;△&quot;#,##0"/>
    <numFmt numFmtId="180" formatCode="_ * #,##0.00_ ;_ * &quot;▲ &quot;#,##0.00_ ;_ * &quot;－&quot;_ ;_ @_ "/>
    <numFmt numFmtId="181" formatCode="_ * #,##0.000_ ;_ * &quot;▲ &quot;#,##0.000_ ;_ * &quot;－&quot;_ ;_ @_ "/>
  </numFmts>
  <fonts count="24">
    <font>
      <sz val="11"/>
      <name val="明朝"/>
      <family val="1"/>
      <charset val="128"/>
    </font>
    <font>
      <b/>
      <sz val="11"/>
      <name val="明朝"/>
      <family val="1"/>
      <charset val="128"/>
    </font>
    <font>
      <sz val="11"/>
      <name val="明朝"/>
      <family val="1"/>
      <charset val="128"/>
    </font>
    <font>
      <b/>
      <sz val="12"/>
      <name val="明朝"/>
      <family val="1"/>
      <charset val="128"/>
    </font>
    <font>
      <u/>
      <sz val="11"/>
      <name val="明朝"/>
      <family val="1"/>
      <charset val="128"/>
    </font>
    <font>
      <sz val="11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明朝"/>
      <family val="3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11"/>
      <name val="ｺﾞｼｯｸ"/>
      <family val="3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明朝"/>
      <family val="1"/>
      <charset val="128"/>
    </font>
    <font>
      <sz val="9"/>
      <name val="明朝"/>
      <family val="1"/>
      <charset val="128"/>
    </font>
    <font>
      <sz val="8"/>
      <name val="明朝"/>
      <family val="1"/>
      <charset val="128"/>
    </font>
    <font>
      <sz val="11"/>
      <name val="Meiryo UI"/>
      <family val="1"/>
      <charset val="128"/>
    </font>
    <font>
      <b/>
      <sz val="12"/>
      <name val="ＭＳ Ｐゴシック"/>
      <family val="1"/>
      <charset val="128"/>
    </font>
    <font>
      <sz val="6"/>
      <name val="明朝"/>
      <family val="1"/>
      <charset val="128"/>
    </font>
    <font>
      <sz val="11"/>
      <color theme="1"/>
      <name val="明朝"/>
      <family val="1"/>
      <charset val="128"/>
    </font>
    <font>
      <sz val="11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name val="游ゴシック"/>
      <family val="1"/>
      <charset val="128"/>
    </font>
    <font>
      <sz val="11"/>
      <color rgb="FFFF0000"/>
      <name val="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4">
    <xf numFmtId="0" fontId="0" fillId="0" borderId="0"/>
    <xf numFmtId="38" fontId="2" fillId="0" borderId="0" applyFont="0" applyFill="0" applyBorder="0" applyAlignment="0" applyProtection="0"/>
    <xf numFmtId="0" fontId="2" fillId="0" borderId="0"/>
    <xf numFmtId="0" fontId="12" fillId="0" borderId="0"/>
  </cellStyleXfs>
  <cellXfs count="135">
    <xf numFmtId="0" fontId="0" fillId="0" borderId="0" xfId="0"/>
    <xf numFmtId="41" fontId="0" fillId="0" borderId="0" xfId="0" applyNumberFormat="1" applyAlignment="1">
      <alignment vertical="center"/>
    </xf>
    <xf numFmtId="41" fontId="4" fillId="0" borderId="0" xfId="0" applyNumberFormat="1" applyFont="1" applyAlignment="1">
      <alignment vertical="center"/>
    </xf>
    <xf numFmtId="41" fontId="3" fillId="0" borderId="0" xfId="0" applyNumberFormat="1" applyFont="1" applyAlignment="1">
      <alignment vertical="center"/>
    </xf>
    <xf numFmtId="41" fontId="0" fillId="0" borderId="2" xfId="0" applyNumberFormat="1" applyBorder="1" applyAlignment="1">
      <alignment vertical="center"/>
    </xf>
    <xf numFmtId="41" fontId="0" fillId="0" borderId="3" xfId="0" applyNumberFormat="1" applyBorder="1" applyAlignment="1">
      <alignment vertical="center"/>
    </xf>
    <xf numFmtId="41" fontId="0" fillId="0" borderId="4" xfId="0" applyNumberFormat="1" applyBorder="1" applyAlignment="1">
      <alignment vertical="center"/>
    </xf>
    <xf numFmtId="41" fontId="0" fillId="0" borderId="5" xfId="0" applyNumberFormat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41" fontId="5" fillId="0" borderId="0" xfId="0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41" fontId="2" fillId="0" borderId="0" xfId="0" applyNumberFormat="1" applyFont="1" applyAlignment="1">
      <alignment vertical="center"/>
    </xf>
    <xf numFmtId="41" fontId="0" fillId="0" borderId="4" xfId="0" applyNumberFormat="1" applyBorder="1" applyAlignment="1">
      <alignment horizontal="left" vertical="center"/>
    </xf>
    <xf numFmtId="0" fontId="3" fillId="0" borderId="4" xfId="0" applyFont="1" applyBorder="1" applyAlignment="1">
      <alignment horizontal="distributed" vertical="center"/>
    </xf>
    <xf numFmtId="41" fontId="1" fillId="0" borderId="0" xfId="0" applyNumberFormat="1" applyFont="1" applyAlignment="1">
      <alignment horizontal="distributed" vertical="center"/>
    </xf>
    <xf numFmtId="41" fontId="6" fillId="0" borderId="0" xfId="0" applyNumberFormat="1" applyFont="1" applyAlignment="1">
      <alignment horizontal="left" vertical="center"/>
    </xf>
    <xf numFmtId="41" fontId="0" fillId="0" borderId="0" xfId="0" quotePrefix="1" applyNumberFormat="1" applyAlignment="1">
      <alignment horizontal="right" vertical="center"/>
    </xf>
    <xf numFmtId="0" fontId="3" fillId="0" borderId="4" xfId="0" applyFont="1" applyBorder="1" applyAlignment="1">
      <alignment vertical="center"/>
    </xf>
    <xf numFmtId="176" fontId="0" fillId="0" borderId="0" xfId="0" applyNumberFormat="1" applyAlignment="1">
      <alignment vertical="center"/>
    </xf>
    <xf numFmtId="176" fontId="0" fillId="0" borderId="0" xfId="0" quotePrefix="1" applyNumberFormat="1" applyAlignment="1">
      <alignment horizontal="right" vertical="center"/>
    </xf>
    <xf numFmtId="0" fontId="3" fillId="0" borderId="4" xfId="0" applyFont="1" applyBorder="1" applyAlignment="1">
      <alignment horizontal="distributed" vertical="center" justifyLastLine="1"/>
    </xf>
    <xf numFmtId="177" fontId="2" fillId="0" borderId="0" xfId="1" applyNumberFormat="1" applyBorder="1" applyAlignment="1">
      <alignment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1" quotePrefix="1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vertical="center"/>
    </xf>
    <xf numFmtId="41" fontId="13" fillId="0" borderId="0" xfId="0" applyNumberFormat="1" applyFont="1" applyAlignment="1">
      <alignment vertical="center"/>
    </xf>
    <xf numFmtId="41" fontId="13" fillId="0" borderId="0" xfId="0" applyNumberFormat="1" applyFont="1" applyAlignment="1">
      <alignment horizontal="left" vertical="center"/>
    </xf>
    <xf numFmtId="41" fontId="0" fillId="0" borderId="8" xfId="0" applyNumberFormat="1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1" fontId="0" fillId="0" borderId="8" xfId="0" applyNumberFormat="1" applyBorder="1" applyAlignment="1">
      <alignment vertical="center"/>
    </xf>
    <xf numFmtId="0" fontId="0" fillId="0" borderId="0" xfId="0" applyAlignment="1">
      <alignment vertical="center"/>
    </xf>
    <xf numFmtId="41" fontId="0" fillId="0" borderId="8" xfId="0" applyNumberFormat="1" applyBorder="1" applyAlignment="1">
      <alignment horizontal="center" vertical="center" shrinkToFit="1"/>
    </xf>
    <xf numFmtId="4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Continuous" vertical="center" wrapText="1"/>
    </xf>
    <xf numFmtId="178" fontId="0" fillId="0" borderId="0" xfId="1" applyNumberFormat="1" applyFont="1" applyBorder="1" applyAlignment="1">
      <alignment vertical="center"/>
    </xf>
    <xf numFmtId="0" fontId="3" fillId="0" borderId="4" xfId="0" applyFont="1" applyBorder="1" applyAlignment="1">
      <alignment horizontal="centerContinuous" vertical="center"/>
    </xf>
    <xf numFmtId="41" fontId="3" fillId="0" borderId="0" xfId="0" applyNumberFormat="1" applyFont="1" applyAlignment="1">
      <alignment horizontal="distributed" vertical="center"/>
    </xf>
    <xf numFmtId="41" fontId="0" fillId="0" borderId="0" xfId="0" applyNumberFormat="1" applyAlignment="1">
      <alignment horizontal="right" vertical="center"/>
    </xf>
    <xf numFmtId="178" fontId="0" fillId="0" borderId="0" xfId="0" applyNumberFormat="1" applyAlignment="1">
      <alignment vertical="center"/>
    </xf>
    <xf numFmtId="178" fontId="2" fillId="0" borderId="0" xfId="1" applyNumberFormat="1" applyFill="1" applyBorder="1" applyAlignment="1">
      <alignment vertical="center"/>
    </xf>
    <xf numFmtId="41" fontId="2" fillId="0" borderId="0" xfId="0" applyNumberFormat="1" applyFont="1" applyAlignment="1">
      <alignment horizontal="left"/>
    </xf>
    <xf numFmtId="0" fontId="3" fillId="0" borderId="0" xfId="0" applyFont="1" applyAlignment="1">
      <alignment horizontal="distributed" vertical="center"/>
    </xf>
    <xf numFmtId="41" fontId="5" fillId="0" borderId="4" xfId="0" applyNumberFormat="1" applyFont="1" applyBorder="1" applyAlignment="1">
      <alignment horizontal="left" vertical="center"/>
    </xf>
    <xf numFmtId="41" fontId="0" fillId="0" borderId="1" xfId="0" applyNumberFormat="1" applyBorder="1" applyAlignment="1">
      <alignment horizontal="centerContinuous" vertical="center"/>
    </xf>
    <xf numFmtId="41" fontId="0" fillId="0" borderId="2" xfId="0" applyNumberFormat="1" applyBorder="1" applyAlignment="1">
      <alignment horizontal="centerContinuous" vertical="center"/>
    </xf>
    <xf numFmtId="41" fontId="0" fillId="0" borderId="3" xfId="0" applyNumberFormat="1" applyBorder="1" applyAlignment="1">
      <alignment horizontal="centerContinuous" vertical="center"/>
    </xf>
    <xf numFmtId="41" fontId="0" fillId="0" borderId="4" xfId="0" applyNumberFormat="1" applyBorder="1" applyAlignment="1">
      <alignment horizontal="centerContinuous" vertical="center"/>
    </xf>
    <xf numFmtId="41" fontId="2" fillId="0" borderId="0" xfId="0" applyNumberFormat="1" applyFont="1" applyAlignment="1">
      <alignment horizontal="left" vertical="center"/>
    </xf>
    <xf numFmtId="41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centerContinuous" vertical="center"/>
    </xf>
    <xf numFmtId="0" fontId="2" fillId="0" borderId="8" xfId="0" applyFont="1" applyBorder="1" applyAlignment="1">
      <alignment horizontal="centerContinuous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41" fontId="0" fillId="0" borderId="8" xfId="0" applyNumberFormat="1" applyBorder="1" applyAlignment="1">
      <alignment horizontal="left" vertical="center"/>
    </xf>
    <xf numFmtId="177" fontId="0" fillId="0" borderId="8" xfId="1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41" fontId="14" fillId="0" borderId="8" xfId="0" applyNumberFormat="1" applyFont="1" applyBorder="1" applyAlignment="1">
      <alignment vertical="center"/>
    </xf>
    <xf numFmtId="41" fontId="0" fillId="0" borderId="7" xfId="0" applyNumberFormat="1" applyBorder="1" applyAlignment="1">
      <alignment vertical="center"/>
    </xf>
    <xf numFmtId="41" fontId="0" fillId="0" borderId="6" xfId="0" applyNumberFormat="1" applyBorder="1" applyAlignment="1">
      <alignment vertical="center"/>
    </xf>
    <xf numFmtId="41" fontId="0" fillId="0" borderId="10" xfId="0" applyNumberFormat="1" applyBorder="1" applyAlignment="1">
      <alignment horizontal="left" vertical="center"/>
    </xf>
    <xf numFmtId="41" fontId="0" fillId="0" borderId="9" xfId="0" applyNumberFormat="1" applyBorder="1" applyAlignment="1">
      <alignment vertical="center"/>
    </xf>
    <xf numFmtId="41" fontId="0" fillId="0" borderId="11" xfId="0" applyNumberFormat="1" applyBorder="1" applyAlignment="1">
      <alignment vertical="center"/>
    </xf>
    <xf numFmtId="41" fontId="0" fillId="0" borderId="10" xfId="0" applyNumberFormat="1" applyBorder="1" applyAlignment="1">
      <alignment vertical="center"/>
    </xf>
    <xf numFmtId="177" fontId="0" fillId="0" borderId="8" xfId="0" quotePrefix="1" applyNumberFormat="1" applyBorder="1" applyAlignment="1">
      <alignment horizontal="right" vertical="center"/>
    </xf>
    <xf numFmtId="177" fontId="2" fillId="0" borderId="8" xfId="1" quotePrefix="1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 wrapText="1"/>
    </xf>
    <xf numFmtId="41" fontId="0" fillId="0" borderId="8" xfId="0" applyNumberFormat="1" applyBorder="1" applyAlignment="1">
      <alignment horizontal="centerContinuous" vertical="center"/>
    </xf>
    <xf numFmtId="177" fontId="2" fillId="0" borderId="8" xfId="1" applyNumberFormat="1" applyFill="1" applyBorder="1" applyAlignment="1">
      <alignment horizontal="right" vertical="center"/>
    </xf>
    <xf numFmtId="177" fontId="2" fillId="0" borderId="8" xfId="1" applyNumberFormat="1" applyBorder="1" applyAlignment="1">
      <alignment horizontal="right" vertical="center"/>
    </xf>
    <xf numFmtId="180" fontId="0" fillId="0" borderId="8" xfId="0" applyNumberFormat="1" applyBorder="1" applyAlignment="1">
      <alignment vertical="center"/>
    </xf>
    <xf numFmtId="41" fontId="2" fillId="0" borderId="8" xfId="0" applyNumberFormat="1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181" fontId="0" fillId="0" borderId="8" xfId="0" applyNumberFormat="1" applyBorder="1" applyAlignment="1">
      <alignment vertical="center"/>
    </xf>
    <xf numFmtId="181" fontId="2" fillId="0" borderId="8" xfId="1" applyNumberFormat="1" applyBorder="1" applyAlignment="1">
      <alignment vertical="center"/>
    </xf>
    <xf numFmtId="178" fontId="0" fillId="0" borderId="8" xfId="0" applyNumberFormat="1" applyBorder="1" applyAlignment="1">
      <alignment vertical="center"/>
    </xf>
    <xf numFmtId="178" fontId="2" fillId="0" borderId="8" xfId="1" applyNumberFormat="1" applyBorder="1" applyAlignment="1">
      <alignment vertical="center"/>
    </xf>
    <xf numFmtId="178" fontId="2" fillId="0" borderId="8" xfId="1" applyNumberFormat="1" applyFill="1" applyBorder="1" applyAlignment="1">
      <alignment vertical="center"/>
    </xf>
    <xf numFmtId="41" fontId="0" fillId="0" borderId="9" xfId="0" applyNumberFormat="1" applyBorder="1" applyAlignment="1">
      <alignment horizontal="left" vertical="center"/>
    </xf>
    <xf numFmtId="41" fontId="2" fillId="0" borderId="8" xfId="0" applyNumberFormat="1" applyFont="1" applyBorder="1" applyAlignment="1">
      <alignment vertical="center"/>
    </xf>
    <xf numFmtId="0" fontId="0" fillId="0" borderId="8" xfId="0" applyBorder="1" applyAlignment="1">
      <alignment horizontal="distributed" vertical="center"/>
    </xf>
    <xf numFmtId="41" fontId="0" fillId="0" borderId="8" xfId="0" quotePrefix="1" applyNumberFormat="1" applyBorder="1" applyAlignment="1">
      <alignment horizontal="right" vertical="center"/>
    </xf>
    <xf numFmtId="41" fontId="0" fillId="0" borderId="7" xfId="0" applyNumberFormat="1" applyBorder="1" applyAlignment="1">
      <alignment horizontal="centerContinuous" vertical="center"/>
    </xf>
    <xf numFmtId="41" fontId="0" fillId="0" borderId="6" xfId="0" applyNumberFormat="1" applyBorder="1" applyAlignment="1">
      <alignment horizontal="centerContinuous" vertical="center"/>
    </xf>
    <xf numFmtId="177" fontId="0" fillId="0" borderId="8" xfId="1" applyNumberFormat="1" applyFont="1" applyFill="1" applyBorder="1" applyAlignment="1">
      <alignment vertical="center"/>
    </xf>
    <xf numFmtId="0" fontId="17" fillId="0" borderId="4" xfId="0" applyFont="1" applyBorder="1" applyAlignment="1">
      <alignment horizontal="distributed" vertical="center" justifyLastLine="1"/>
    </xf>
    <xf numFmtId="41" fontId="0" fillId="0" borderId="8" xfId="0" applyNumberFormat="1" applyBorder="1" applyAlignment="1">
      <alignment horizontal="right" vertical="center"/>
    </xf>
    <xf numFmtId="177" fontId="2" fillId="0" borderId="8" xfId="1" applyNumberFormat="1" applyBorder="1" applyAlignment="1">
      <alignment vertical="center"/>
    </xf>
    <xf numFmtId="177" fontId="0" fillId="0" borderId="8" xfId="0" applyNumberFormat="1" applyBorder="1" applyAlignment="1">
      <alignment vertical="center"/>
    </xf>
    <xf numFmtId="41" fontId="0" fillId="0" borderId="8" xfId="0" applyNumberFormat="1" applyBorder="1" applyAlignment="1">
      <alignment horizontal="right" vertical="center"/>
    </xf>
    <xf numFmtId="41" fontId="17" fillId="0" borderId="4" xfId="0" applyNumberFormat="1" applyFont="1" applyBorder="1" applyAlignment="1">
      <alignment horizontal="distributed" vertical="center" justifyLastLine="1"/>
    </xf>
    <xf numFmtId="41" fontId="19" fillId="0" borderId="8" xfId="0" applyNumberFormat="1" applyFont="1" applyBorder="1" applyAlignment="1">
      <alignment horizontal="center" vertical="center"/>
    </xf>
    <xf numFmtId="177" fontId="19" fillId="0" borderId="8" xfId="1" applyNumberFormat="1" applyFont="1" applyFill="1" applyBorder="1" applyAlignment="1">
      <alignment horizontal="center" vertical="center"/>
    </xf>
    <xf numFmtId="177" fontId="19" fillId="0" borderId="8" xfId="1" applyNumberFormat="1" applyFont="1" applyFill="1" applyBorder="1" applyAlignment="1">
      <alignment vertical="center"/>
    </xf>
    <xf numFmtId="177" fontId="20" fillId="0" borderId="8" xfId="1" applyNumberFormat="1" applyFont="1" applyFill="1" applyBorder="1" applyAlignment="1">
      <alignment horizontal="center" vertical="center"/>
    </xf>
    <xf numFmtId="177" fontId="2" fillId="0" borderId="8" xfId="1" applyNumberFormat="1" applyBorder="1" applyAlignment="1">
      <alignment vertical="center"/>
    </xf>
    <xf numFmtId="41" fontId="0" fillId="0" borderId="8" xfId="0" applyNumberFormat="1" applyBorder="1" applyAlignment="1">
      <alignment horizontal="right" vertical="center"/>
    </xf>
    <xf numFmtId="0" fontId="1" fillId="0" borderId="4" xfId="0" applyFont="1" applyBorder="1" applyAlignment="1">
      <alignment horizontal="distributed" vertical="center" justifyLastLine="1"/>
    </xf>
    <xf numFmtId="177" fontId="2" fillId="0" borderId="8" xfId="1" applyNumberFormat="1" applyFont="1" applyBorder="1" applyAlignment="1">
      <alignment vertical="center"/>
    </xf>
    <xf numFmtId="177" fontId="2" fillId="0" borderId="8" xfId="0" quotePrefix="1" applyNumberFormat="1" applyFont="1" applyBorder="1" applyAlignment="1">
      <alignment horizontal="right" vertical="center"/>
    </xf>
    <xf numFmtId="177" fontId="22" fillId="0" borderId="8" xfId="1" applyNumberFormat="1" applyFont="1" applyBorder="1" applyAlignment="1">
      <alignment vertical="center"/>
    </xf>
    <xf numFmtId="177" fontId="2" fillId="0" borderId="8" xfId="1" quotePrefix="1" applyNumberFormat="1" applyFont="1" applyFill="1" applyBorder="1" applyAlignment="1">
      <alignment horizontal="right" vertical="center"/>
    </xf>
    <xf numFmtId="177" fontId="23" fillId="0" borderId="8" xfId="1" applyNumberFormat="1" applyFont="1" applyBorder="1" applyAlignment="1">
      <alignment vertical="center"/>
    </xf>
    <xf numFmtId="177" fontId="2" fillId="0" borderId="8" xfId="1" applyNumberFormat="1" applyFill="1" applyBorder="1" applyAlignment="1">
      <alignment vertical="center"/>
    </xf>
    <xf numFmtId="177" fontId="2" fillId="2" borderId="8" xfId="1" applyNumberFormat="1" applyFill="1" applyBorder="1" applyAlignment="1">
      <alignment vertical="center"/>
    </xf>
    <xf numFmtId="177" fontId="2" fillId="2" borderId="8" xfId="1" quotePrefix="1" applyNumberFormat="1" applyFont="1" applyFill="1" applyBorder="1" applyAlignment="1">
      <alignment horizontal="right" vertical="center"/>
    </xf>
    <xf numFmtId="41" fontId="3" fillId="0" borderId="4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 textRotation="255"/>
    </xf>
    <xf numFmtId="41" fontId="0" fillId="0" borderId="4" xfId="0" applyNumberForma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77" fontId="2" fillId="0" borderId="10" xfId="1" applyNumberFormat="1" applyBorder="1" applyAlignment="1">
      <alignment horizontal="center" vertical="center"/>
    </xf>
    <xf numFmtId="177" fontId="2" fillId="0" borderId="9" xfId="1" applyNumberFormat="1" applyBorder="1" applyAlignment="1">
      <alignment horizontal="center" vertical="center"/>
    </xf>
    <xf numFmtId="177" fontId="2" fillId="0" borderId="10" xfId="1" applyNumberFormat="1" applyFont="1" applyBorder="1" applyAlignment="1">
      <alignment horizontal="center" vertical="center"/>
    </xf>
    <xf numFmtId="177" fontId="2" fillId="0" borderId="9" xfId="1" applyNumberFormat="1" applyFont="1" applyBorder="1" applyAlignment="1">
      <alignment horizontal="center" vertical="center"/>
    </xf>
    <xf numFmtId="177" fontId="2" fillId="0" borderId="8" xfId="1" applyNumberFormat="1" applyFont="1" applyBorder="1" applyAlignment="1">
      <alignment vertical="center"/>
    </xf>
    <xf numFmtId="177" fontId="2" fillId="0" borderId="8" xfId="0" applyNumberFormat="1" applyFont="1" applyBorder="1" applyAlignment="1">
      <alignment vertical="center"/>
    </xf>
    <xf numFmtId="0" fontId="10" fillId="0" borderId="8" xfId="2" applyFont="1" applyBorder="1" applyAlignment="1">
      <alignment horizontal="distributed" vertical="center" justifyLastLine="1"/>
    </xf>
    <xf numFmtId="0" fontId="10" fillId="0" borderId="8" xfId="0" applyFont="1" applyBorder="1" applyAlignment="1">
      <alignment horizontal="distributed" vertical="center" justifyLastLine="1"/>
    </xf>
    <xf numFmtId="179" fontId="9" fillId="0" borderId="8" xfId="1" applyNumberFormat="1" applyFont="1" applyBorder="1" applyAlignment="1">
      <alignment vertical="center" textRotation="255"/>
    </xf>
    <xf numFmtId="41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177" fontId="2" fillId="0" borderId="8" xfId="1" applyNumberFormat="1" applyBorder="1" applyAlignment="1">
      <alignment vertical="center"/>
    </xf>
    <xf numFmtId="177" fontId="0" fillId="0" borderId="8" xfId="0" applyNumberFormat="1" applyBorder="1" applyAlignment="1">
      <alignment vertical="center"/>
    </xf>
    <xf numFmtId="176" fontId="2" fillId="0" borderId="8" xfId="0" applyNumberFormat="1" applyFont="1" applyBorder="1" applyAlignment="1">
      <alignment horizontal="center" vertical="center"/>
    </xf>
    <xf numFmtId="0" fontId="12" fillId="0" borderId="8" xfId="3" applyBorder="1" applyAlignment="1">
      <alignment vertical="center" textRotation="255"/>
    </xf>
    <xf numFmtId="0" fontId="12" fillId="0" borderId="8" xfId="3" applyBorder="1" applyAlignment="1">
      <alignment vertical="center"/>
    </xf>
    <xf numFmtId="176" fontId="0" fillId="0" borderId="8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2" fillId="0" borderId="13" xfId="0" applyNumberFormat="1" applyFont="1" applyBorder="1" applyAlignment="1">
      <alignment horizontal="center" vertical="center"/>
    </xf>
    <xf numFmtId="176" fontId="2" fillId="0" borderId="12" xfId="0" applyNumberFormat="1" applyFont="1" applyBorder="1" applyAlignment="1">
      <alignment horizontal="center" vertical="center"/>
    </xf>
    <xf numFmtId="41" fontId="19" fillId="0" borderId="12" xfId="0" applyNumberFormat="1" applyFont="1" applyBorder="1" applyAlignment="1">
      <alignment horizontal="center" vertical="center" shrinkToFit="1"/>
    </xf>
    <xf numFmtId="41" fontId="19" fillId="0" borderId="13" xfId="0" applyNumberFormat="1" applyFont="1" applyBorder="1" applyAlignment="1">
      <alignment horizontal="center" vertical="center" shrinkToFit="1"/>
    </xf>
    <xf numFmtId="41" fontId="15" fillId="0" borderId="8" xfId="0" applyNumberFormat="1" applyFont="1" applyBorder="1" applyAlignment="1">
      <alignment horizontal="right" vertical="center"/>
    </xf>
  </cellXfs>
  <cellStyles count="4">
    <cellStyle name="桁区切り" xfId="1" builtinId="6"/>
    <cellStyle name="標準" xfId="0" builtinId="0"/>
    <cellStyle name="標準_Ｈ１０決算ベース" xfId="2" xr:uid="{00000000-0005-0000-0000-000002000000}"/>
    <cellStyle name="標準_地方債公営企業" xfId="3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view="pageBreakPreview" zoomScaleNormal="100" zoomScaleSheetLayoutView="100" workbookViewId="0">
      <pane xSplit="5" ySplit="8" topLeftCell="F9" activePane="bottomRight" state="frozen"/>
      <selection activeCell="F17" sqref="F17"/>
      <selection pane="topRight" activeCell="F17" sqref="F17"/>
      <selection pane="bottomLeft" activeCell="F17" sqref="F17"/>
      <selection pane="bottomRight" sqref="A1:D1"/>
    </sheetView>
  </sheetViews>
  <sheetFormatPr defaultColWidth="9" defaultRowHeight="13.2"/>
  <cols>
    <col min="1" max="2" width="3.6640625" style="1" customWidth="1"/>
    <col min="3" max="4" width="1.6640625" style="1" customWidth="1"/>
    <col min="5" max="5" width="32.6640625" style="1" customWidth="1"/>
    <col min="6" max="6" width="15.6640625" style="1" customWidth="1"/>
    <col min="7" max="7" width="10.6640625" style="1" customWidth="1"/>
    <col min="8" max="8" width="15.6640625" style="1" customWidth="1"/>
    <col min="9" max="9" width="10.6640625" style="1" customWidth="1"/>
    <col min="10" max="12" width="9" style="1"/>
    <col min="13" max="13" width="9.88671875" style="1" customWidth="1"/>
    <col min="14" max="16384" width="9" style="1"/>
  </cols>
  <sheetData>
    <row r="1" spans="1:9" ht="34.200000000000003" customHeight="1">
      <c r="A1" s="106" t="s">
        <v>0</v>
      </c>
      <c r="B1" s="106"/>
      <c r="C1" s="106"/>
      <c r="D1" s="106"/>
      <c r="E1" s="20" t="s">
        <v>222</v>
      </c>
      <c r="F1" s="2"/>
    </row>
    <row r="3" spans="1:9" ht="14.4">
      <c r="A3" s="10" t="s">
        <v>103</v>
      </c>
    </row>
    <row r="5" spans="1:9">
      <c r="A5" s="9" t="s">
        <v>215</v>
      </c>
    </row>
    <row r="6" spans="1:9" ht="14.4">
      <c r="A6" s="3"/>
      <c r="G6" s="108" t="s">
        <v>104</v>
      </c>
      <c r="H6" s="109"/>
      <c r="I6" s="109"/>
    </row>
    <row r="7" spans="1:9" ht="27" customHeight="1">
      <c r="A7" s="8"/>
      <c r="B7" s="4"/>
      <c r="C7" s="4"/>
      <c r="D7" s="4"/>
      <c r="E7" s="58"/>
      <c r="F7" s="50" t="s">
        <v>216</v>
      </c>
      <c r="G7" s="50"/>
      <c r="H7" s="50" t="s">
        <v>213</v>
      </c>
      <c r="I7" s="51" t="s">
        <v>20</v>
      </c>
    </row>
    <row r="8" spans="1:9" ht="17.100000000000001" customHeight="1">
      <c r="A8" s="5"/>
      <c r="B8" s="6"/>
      <c r="C8" s="6"/>
      <c r="D8" s="6"/>
      <c r="E8" s="59"/>
      <c r="F8" s="52" t="s">
        <v>101</v>
      </c>
      <c r="G8" s="52" t="s">
        <v>1</v>
      </c>
      <c r="H8" s="52" t="s">
        <v>211</v>
      </c>
      <c r="I8" s="53"/>
    </row>
    <row r="9" spans="1:9" ht="18" customHeight="1">
      <c r="A9" s="107" t="s">
        <v>79</v>
      </c>
      <c r="B9" s="107" t="s">
        <v>80</v>
      </c>
      <c r="C9" s="60" t="s">
        <v>2</v>
      </c>
      <c r="D9" s="54"/>
      <c r="E9" s="54"/>
      <c r="F9" s="55">
        <v>853161</v>
      </c>
      <c r="G9" s="56">
        <f t="shared" ref="G9:G22" si="0">F9/$F$22*100</f>
        <v>42.034447947475229</v>
      </c>
      <c r="H9" s="55">
        <v>793725</v>
      </c>
      <c r="I9" s="56">
        <f t="shared" ref="I9:I21" si="1">(F9/H9-1)*100</f>
        <v>7.4882358499480217</v>
      </c>
    </row>
    <row r="10" spans="1:9" ht="18" customHeight="1">
      <c r="A10" s="107"/>
      <c r="B10" s="107"/>
      <c r="C10" s="62"/>
      <c r="D10" s="60" t="s">
        <v>21</v>
      </c>
      <c r="E10" s="54"/>
      <c r="F10" s="55">
        <v>373520</v>
      </c>
      <c r="G10" s="56">
        <f t="shared" si="0"/>
        <v>18.402982552344689</v>
      </c>
      <c r="H10" s="84">
        <v>330215</v>
      </c>
      <c r="I10" s="56">
        <f t="shared" si="1"/>
        <v>13.114183183683359</v>
      </c>
    </row>
    <row r="11" spans="1:9" ht="18" customHeight="1">
      <c r="A11" s="107"/>
      <c r="B11" s="107"/>
      <c r="C11" s="49"/>
      <c r="D11" s="49"/>
      <c r="E11" s="29" t="s">
        <v>22</v>
      </c>
      <c r="F11" s="55">
        <v>246099</v>
      </c>
      <c r="G11" s="56">
        <f t="shared" si="0"/>
        <v>12.125068545591871</v>
      </c>
      <c r="H11" s="84">
        <v>216832</v>
      </c>
      <c r="I11" s="56">
        <f t="shared" si="1"/>
        <v>13.497546487603307</v>
      </c>
    </row>
    <row r="12" spans="1:9" ht="18" customHeight="1">
      <c r="A12" s="107"/>
      <c r="B12" s="107"/>
      <c r="C12" s="49"/>
      <c r="D12" s="28"/>
      <c r="E12" s="29" t="s">
        <v>23</v>
      </c>
      <c r="F12" s="55">
        <v>102708</v>
      </c>
      <c r="G12" s="56">
        <f>F12/$F$22*100</f>
        <v>5.0603275112074808</v>
      </c>
      <c r="H12" s="84">
        <v>89150</v>
      </c>
      <c r="I12" s="56">
        <f t="shared" si="1"/>
        <v>15.20807627593943</v>
      </c>
    </row>
    <row r="13" spans="1:9" ht="18" customHeight="1">
      <c r="A13" s="107"/>
      <c r="B13" s="107"/>
      <c r="C13" s="61"/>
      <c r="D13" s="54" t="s">
        <v>24</v>
      </c>
      <c r="E13" s="54"/>
      <c r="F13" s="55">
        <v>345064</v>
      </c>
      <c r="G13" s="56">
        <f t="shared" si="0"/>
        <v>17.000981932539805</v>
      </c>
      <c r="H13" s="84">
        <v>333620</v>
      </c>
      <c r="I13" s="56">
        <f t="shared" si="1"/>
        <v>3.4302499850128898</v>
      </c>
    </row>
    <row r="14" spans="1:9" ht="18" customHeight="1">
      <c r="A14" s="107"/>
      <c r="B14" s="107"/>
      <c r="C14" s="54" t="s">
        <v>3</v>
      </c>
      <c r="D14" s="54"/>
      <c r="E14" s="54"/>
      <c r="F14" s="55">
        <v>6166</v>
      </c>
      <c r="G14" s="56">
        <f t="shared" si="0"/>
        <v>0.30379307779438147</v>
      </c>
      <c r="H14" s="55">
        <v>6131</v>
      </c>
      <c r="I14" s="56">
        <f t="shared" si="1"/>
        <v>0.57086935247105952</v>
      </c>
    </row>
    <row r="15" spans="1:9" ht="18" customHeight="1">
      <c r="A15" s="107"/>
      <c r="B15" s="107"/>
      <c r="C15" s="54" t="s">
        <v>4</v>
      </c>
      <c r="D15" s="54"/>
      <c r="E15" s="54"/>
      <c r="F15" s="55">
        <v>15000</v>
      </c>
      <c r="G15" s="56">
        <f t="shared" si="0"/>
        <v>0.73903603096265358</v>
      </c>
      <c r="H15" s="55">
        <v>32000</v>
      </c>
      <c r="I15" s="56">
        <f t="shared" si="1"/>
        <v>-53.125</v>
      </c>
    </row>
    <row r="16" spans="1:9" ht="18" customHeight="1">
      <c r="A16" s="107"/>
      <c r="B16" s="107"/>
      <c r="C16" s="54" t="s">
        <v>25</v>
      </c>
      <c r="D16" s="54"/>
      <c r="E16" s="54"/>
      <c r="F16" s="55">
        <v>71958</v>
      </c>
      <c r="G16" s="56">
        <f t="shared" si="0"/>
        <v>3.5453036477340416</v>
      </c>
      <c r="H16" s="55">
        <v>69320</v>
      </c>
      <c r="I16" s="56">
        <f>(F16/H16-1)*100</f>
        <v>3.8055395268320913</v>
      </c>
    </row>
    <row r="17" spans="1:9" ht="18" customHeight="1">
      <c r="A17" s="107"/>
      <c r="B17" s="107"/>
      <c r="C17" s="54" t="s">
        <v>5</v>
      </c>
      <c r="D17" s="54"/>
      <c r="E17" s="54"/>
      <c r="F17" s="55">
        <v>567013</v>
      </c>
      <c r="G17" s="56">
        <f t="shared" si="0"/>
        <v>27.936202468281806</v>
      </c>
      <c r="H17" s="55">
        <v>541436</v>
      </c>
      <c r="I17" s="56">
        <f t="shared" si="1"/>
        <v>4.7239193551961822</v>
      </c>
    </row>
    <row r="18" spans="1:9" ht="18" customHeight="1">
      <c r="A18" s="107"/>
      <c r="B18" s="107"/>
      <c r="C18" s="54" t="s">
        <v>26</v>
      </c>
      <c r="D18" s="54"/>
      <c r="E18" s="54"/>
      <c r="F18" s="55">
        <v>132495</v>
      </c>
      <c r="G18" s="56">
        <f t="shared" si="0"/>
        <v>6.5279052614931192</v>
      </c>
      <c r="H18" s="55">
        <v>113057</v>
      </c>
      <c r="I18" s="56">
        <f t="shared" si="1"/>
        <v>17.193097287209103</v>
      </c>
    </row>
    <row r="19" spans="1:9" ht="18" customHeight="1">
      <c r="A19" s="107"/>
      <c r="B19" s="107"/>
      <c r="C19" s="54" t="s">
        <v>27</v>
      </c>
      <c r="D19" s="54"/>
      <c r="E19" s="54"/>
      <c r="F19" s="55">
        <v>31822</v>
      </c>
      <c r="G19" s="56">
        <f t="shared" si="0"/>
        <v>1.5678403051529042</v>
      </c>
      <c r="H19" s="55">
        <v>36730</v>
      </c>
      <c r="I19" s="56">
        <f t="shared" si="1"/>
        <v>-13.36237408113259</v>
      </c>
    </row>
    <row r="20" spans="1:9" ht="18" customHeight="1">
      <c r="A20" s="107"/>
      <c r="B20" s="107"/>
      <c r="C20" s="54" t="s">
        <v>6</v>
      </c>
      <c r="D20" s="54"/>
      <c r="E20" s="54"/>
      <c r="F20" s="55">
        <v>113902</v>
      </c>
      <c r="G20" s="56">
        <f t="shared" si="0"/>
        <v>5.6118454665805446</v>
      </c>
      <c r="H20" s="55">
        <v>145266</v>
      </c>
      <c r="I20" s="56">
        <f t="shared" si="1"/>
        <v>-21.590736992826955</v>
      </c>
    </row>
    <row r="21" spans="1:9" ht="18" customHeight="1">
      <c r="A21" s="107"/>
      <c r="B21" s="107"/>
      <c r="C21" s="54" t="s">
        <v>7</v>
      </c>
      <c r="D21" s="54"/>
      <c r="E21" s="54"/>
      <c r="F21" s="55">
        <v>238154</v>
      </c>
      <c r="G21" s="56">
        <f t="shared" si="0"/>
        <v>11.73362579452532</v>
      </c>
      <c r="H21" s="55">
        <f>2015452-SUM(H9,H14:H20)</f>
        <v>277787</v>
      </c>
      <c r="I21" s="56">
        <f t="shared" si="1"/>
        <v>-14.26740632211011</v>
      </c>
    </row>
    <row r="22" spans="1:9" ht="18" customHeight="1">
      <c r="A22" s="107"/>
      <c r="B22" s="107"/>
      <c r="C22" s="54" t="s">
        <v>8</v>
      </c>
      <c r="D22" s="54"/>
      <c r="E22" s="54"/>
      <c r="F22" s="55">
        <f>SUM(F9,F14:F21)</f>
        <v>2029671</v>
      </c>
      <c r="G22" s="56">
        <f t="shared" si="0"/>
        <v>100</v>
      </c>
      <c r="H22" s="55">
        <f>SUM(H9,H14:H21)</f>
        <v>2015452</v>
      </c>
      <c r="I22" s="56">
        <f t="shared" ref="I22:I40" si="2">(F22/H22-1)*100</f>
        <v>0.70549931231307372</v>
      </c>
    </row>
    <row r="23" spans="1:9" ht="18" customHeight="1">
      <c r="A23" s="107"/>
      <c r="B23" s="107" t="s">
        <v>81</v>
      </c>
      <c r="C23" s="63" t="s">
        <v>9</v>
      </c>
      <c r="D23" s="29"/>
      <c r="E23" s="29"/>
      <c r="F23" s="55">
        <v>1260264</v>
      </c>
      <c r="G23" s="56">
        <f t="shared" ref="G23:G37" si="3">F23/$F$40*100</f>
        <v>62.092033635007837</v>
      </c>
      <c r="H23" s="55">
        <f>SUM(H24:H26)</f>
        <v>1199569</v>
      </c>
      <c r="I23" s="56">
        <f t="shared" si="2"/>
        <v>5.0597339544453002</v>
      </c>
    </row>
    <row r="24" spans="1:9" ht="18" customHeight="1">
      <c r="A24" s="107"/>
      <c r="B24" s="107"/>
      <c r="C24" s="62"/>
      <c r="D24" s="29" t="s">
        <v>10</v>
      </c>
      <c r="E24" s="29"/>
      <c r="F24" s="55">
        <v>332761</v>
      </c>
      <c r="G24" s="56">
        <f t="shared" si="3"/>
        <v>16.394824579944238</v>
      </c>
      <c r="H24" s="55">
        <v>325529</v>
      </c>
      <c r="I24" s="56">
        <f t="shared" si="2"/>
        <v>2.2216146641313106</v>
      </c>
    </row>
    <row r="25" spans="1:9" ht="18" customHeight="1">
      <c r="A25" s="107"/>
      <c r="B25" s="107"/>
      <c r="C25" s="62"/>
      <c r="D25" s="29" t="s">
        <v>28</v>
      </c>
      <c r="E25" s="29"/>
      <c r="F25" s="55">
        <v>782827</v>
      </c>
      <c r="G25" s="56">
        <f t="shared" si="3"/>
        <v>38.569157267360076</v>
      </c>
      <c r="H25" s="55">
        <v>720143</v>
      </c>
      <c r="I25" s="56">
        <f t="shared" si="2"/>
        <v>8.7043823240661844</v>
      </c>
    </row>
    <row r="26" spans="1:9" ht="18" customHeight="1">
      <c r="A26" s="107"/>
      <c r="B26" s="107"/>
      <c r="C26" s="61"/>
      <c r="D26" s="29" t="s">
        <v>11</v>
      </c>
      <c r="E26" s="29"/>
      <c r="F26" s="55">
        <v>144676</v>
      </c>
      <c r="G26" s="56">
        <f t="shared" si="3"/>
        <v>7.1280517877035239</v>
      </c>
      <c r="H26" s="55">
        <v>153897</v>
      </c>
      <c r="I26" s="56">
        <f t="shared" si="2"/>
        <v>-5.9916697531465886</v>
      </c>
    </row>
    <row r="27" spans="1:9" ht="18" customHeight="1">
      <c r="A27" s="107"/>
      <c r="B27" s="107"/>
      <c r="C27" s="63" t="s">
        <v>12</v>
      </c>
      <c r="D27" s="29"/>
      <c r="E27" s="29"/>
      <c r="F27" s="55">
        <v>546578</v>
      </c>
      <c r="G27" s="56">
        <f t="shared" si="3"/>
        <v>26.929389048767018</v>
      </c>
      <c r="H27" s="55">
        <v>560488</v>
      </c>
      <c r="I27" s="56">
        <f t="shared" si="2"/>
        <v>-2.4817658897246631</v>
      </c>
    </row>
    <row r="28" spans="1:9" ht="18" customHeight="1">
      <c r="A28" s="107"/>
      <c r="B28" s="107"/>
      <c r="C28" s="62"/>
      <c r="D28" s="29" t="s">
        <v>13</v>
      </c>
      <c r="E28" s="29"/>
      <c r="F28" s="55">
        <v>203578</v>
      </c>
      <c r="G28" s="56">
        <f t="shared" si="3"/>
        <v>10.030098474087671</v>
      </c>
      <c r="H28" s="55">
        <v>178539</v>
      </c>
      <c r="I28" s="56">
        <f t="shared" si="2"/>
        <v>14.024386828648083</v>
      </c>
    </row>
    <row r="29" spans="1:9" ht="18" customHeight="1">
      <c r="A29" s="107"/>
      <c r="B29" s="107"/>
      <c r="C29" s="62"/>
      <c r="D29" s="29" t="s">
        <v>29</v>
      </c>
      <c r="E29" s="29"/>
      <c r="F29" s="55">
        <v>27445</v>
      </c>
      <c r="G29" s="56">
        <f t="shared" si="3"/>
        <v>1.3521895913180018</v>
      </c>
      <c r="H29" s="55">
        <v>27386</v>
      </c>
      <c r="I29" s="56">
        <f t="shared" si="2"/>
        <v>0.21543854524208594</v>
      </c>
    </row>
    <row r="30" spans="1:9" ht="18" customHeight="1">
      <c r="A30" s="107"/>
      <c r="B30" s="107"/>
      <c r="C30" s="62"/>
      <c r="D30" s="29" t="s">
        <v>30</v>
      </c>
      <c r="E30" s="29"/>
      <c r="F30" s="55">
        <v>156171</v>
      </c>
      <c r="G30" s="56">
        <f t="shared" si="3"/>
        <v>7.6943997327645715</v>
      </c>
      <c r="H30" s="55">
        <v>202762</v>
      </c>
      <c r="I30" s="56">
        <f t="shared" si="2"/>
        <v>-22.978171452244499</v>
      </c>
    </row>
    <row r="31" spans="1:9" ht="18" customHeight="1">
      <c r="A31" s="107"/>
      <c r="B31" s="107"/>
      <c r="C31" s="62"/>
      <c r="D31" s="29" t="s">
        <v>31</v>
      </c>
      <c r="E31" s="29"/>
      <c r="F31" s="55">
        <v>141631</v>
      </c>
      <c r="G31" s="56">
        <f t="shared" si="3"/>
        <v>6.9780274734181056</v>
      </c>
      <c r="H31" s="55">
        <v>136091</v>
      </c>
      <c r="I31" s="56">
        <f t="shared" si="2"/>
        <v>4.0708055639241403</v>
      </c>
    </row>
    <row r="32" spans="1:9" ht="18" customHeight="1">
      <c r="A32" s="107"/>
      <c r="B32" s="107"/>
      <c r="C32" s="62"/>
      <c r="D32" s="29" t="s">
        <v>14</v>
      </c>
      <c r="E32" s="29"/>
      <c r="F32" s="55">
        <v>6002</v>
      </c>
      <c r="G32" s="56">
        <f t="shared" si="3"/>
        <v>0.29571295052252311</v>
      </c>
      <c r="H32" s="55">
        <v>2576</v>
      </c>
      <c r="I32" s="56">
        <f t="shared" si="2"/>
        <v>132.99689440993788</v>
      </c>
    </row>
    <row r="33" spans="1:9" ht="18" customHeight="1">
      <c r="A33" s="107"/>
      <c r="B33" s="107"/>
      <c r="C33" s="61"/>
      <c r="D33" s="29" t="s">
        <v>32</v>
      </c>
      <c r="E33" s="29"/>
      <c r="F33" s="55">
        <v>9751</v>
      </c>
      <c r="G33" s="56">
        <f t="shared" si="3"/>
        <v>0.48042268919445563</v>
      </c>
      <c r="H33" s="55">
        <v>11135</v>
      </c>
      <c r="I33" s="56">
        <f t="shared" si="2"/>
        <v>-12.429277054333188</v>
      </c>
    </row>
    <row r="34" spans="1:9" ht="18" customHeight="1">
      <c r="A34" s="107"/>
      <c r="B34" s="107"/>
      <c r="C34" s="63" t="s">
        <v>15</v>
      </c>
      <c r="D34" s="29"/>
      <c r="E34" s="29"/>
      <c r="F34" s="55">
        <v>222829</v>
      </c>
      <c r="G34" s="56">
        <f t="shared" si="3"/>
        <v>10.978577316225142</v>
      </c>
      <c r="H34" s="55">
        <f>SUM(H35,H38)</f>
        <v>255394</v>
      </c>
      <c r="I34" s="56">
        <f t="shared" si="2"/>
        <v>-12.750886865000744</v>
      </c>
    </row>
    <row r="35" spans="1:9" ht="18" customHeight="1">
      <c r="A35" s="107"/>
      <c r="B35" s="107"/>
      <c r="C35" s="62"/>
      <c r="D35" s="63" t="s">
        <v>16</v>
      </c>
      <c r="E35" s="29"/>
      <c r="F35" s="55">
        <v>222829</v>
      </c>
      <c r="G35" s="56">
        <f t="shared" si="3"/>
        <v>10.978577316225142</v>
      </c>
      <c r="H35" s="55">
        <v>255394</v>
      </c>
      <c r="I35" s="56">
        <f t="shared" si="2"/>
        <v>-12.750886865000744</v>
      </c>
    </row>
    <row r="36" spans="1:9" ht="18" customHeight="1">
      <c r="A36" s="107"/>
      <c r="B36" s="107"/>
      <c r="C36" s="62"/>
      <c r="D36" s="62"/>
      <c r="E36" s="57" t="s">
        <v>102</v>
      </c>
      <c r="F36" s="55">
        <v>110793</v>
      </c>
      <c r="G36" s="56">
        <f t="shared" si="3"/>
        <v>5.4586679318963514</v>
      </c>
      <c r="H36" s="55">
        <v>123875</v>
      </c>
      <c r="I36" s="56">
        <f>(F36/H36-1)*100</f>
        <v>-10.560645812310799</v>
      </c>
    </row>
    <row r="37" spans="1:9" ht="18" customHeight="1">
      <c r="A37" s="107"/>
      <c r="B37" s="107"/>
      <c r="C37" s="62"/>
      <c r="D37" s="61"/>
      <c r="E37" s="29" t="s">
        <v>33</v>
      </c>
      <c r="F37" s="55">
        <v>112036</v>
      </c>
      <c r="G37" s="56">
        <f t="shared" si="3"/>
        <v>5.5199093843287903</v>
      </c>
      <c r="H37" s="55">
        <v>131520</v>
      </c>
      <c r="I37" s="56">
        <f t="shared" si="2"/>
        <v>-14.814476885644767</v>
      </c>
    </row>
    <row r="38" spans="1:9" ht="18" customHeight="1">
      <c r="A38" s="107"/>
      <c r="B38" s="107"/>
      <c r="C38" s="62"/>
      <c r="D38" s="54" t="s">
        <v>34</v>
      </c>
      <c r="E38" s="54"/>
      <c r="F38" s="55">
        <v>0</v>
      </c>
      <c r="G38" s="56">
        <f>F38/$F$40*100</f>
        <v>0</v>
      </c>
      <c r="H38" s="55">
        <v>0</v>
      </c>
      <c r="I38" s="56" t="e">
        <f t="shared" si="2"/>
        <v>#DIV/0!</v>
      </c>
    </row>
    <row r="39" spans="1:9" ht="18" customHeight="1">
      <c r="A39" s="107"/>
      <c r="B39" s="107"/>
      <c r="C39" s="61"/>
      <c r="D39" s="54" t="s">
        <v>35</v>
      </c>
      <c r="E39" s="54"/>
      <c r="F39" s="55">
        <v>0</v>
      </c>
      <c r="G39" s="56">
        <f>F39/$F$40*100</f>
        <v>0</v>
      </c>
      <c r="H39" s="55">
        <v>0</v>
      </c>
      <c r="I39" s="56" t="e">
        <f t="shared" si="2"/>
        <v>#DIV/0!</v>
      </c>
    </row>
    <row r="40" spans="1:9" ht="18" customHeight="1">
      <c r="A40" s="107"/>
      <c r="B40" s="107"/>
      <c r="C40" s="29" t="s">
        <v>17</v>
      </c>
      <c r="D40" s="29"/>
      <c r="E40" s="29"/>
      <c r="F40" s="55">
        <f>SUM(F23,F27,F34)</f>
        <v>2029671</v>
      </c>
      <c r="G40" s="56">
        <f>F40/$F$40*100</f>
        <v>100</v>
      </c>
      <c r="H40" s="55">
        <f>SUM(H23,H27,H34)+1</f>
        <v>2015452</v>
      </c>
      <c r="I40" s="56">
        <f t="shared" si="2"/>
        <v>0.70549931231307372</v>
      </c>
    </row>
    <row r="41" spans="1:9" ht="18" customHeight="1">
      <c r="A41" s="25" t="s">
        <v>18</v>
      </c>
      <c r="B41" s="25"/>
    </row>
    <row r="42" spans="1:9" ht="18" customHeight="1">
      <c r="A42" s="26" t="s">
        <v>19</v>
      </c>
      <c r="B42" s="25"/>
    </row>
  </sheetData>
  <mergeCells count="5">
    <mergeCell ref="A1:D1"/>
    <mergeCell ref="A9:A40"/>
    <mergeCell ref="B9:B22"/>
    <mergeCell ref="B23:B40"/>
    <mergeCell ref="G6:I6"/>
  </mergeCells>
  <phoneticPr fontId="7"/>
  <printOptions horizontalCentered="1" verticalCentered="1" gridLinesSet="0"/>
  <pageMargins left="0" right="0" top="0.43307086614173229" bottom="0.19685039370078741" header="0.19685039370078741" footer="0.31496062992125984"/>
  <pageSetup paperSize="9" scale="97" orientation="portrait" useFirstPageNumber="1" r:id="rId1"/>
  <headerFooter alignWithMargins="0">
    <oddHeader>&amp;R&amp;"明朝,斜体"&amp;9指定都市－1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A24C4-E7C2-48AF-87E0-9B4B4161E3DA}">
  <dimension ref="A1:Y50"/>
  <sheetViews>
    <sheetView view="pageBreakPreview" zoomScaleNormal="100" zoomScaleSheetLayoutView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/>
    </sheetView>
  </sheetViews>
  <sheetFormatPr defaultColWidth="9" defaultRowHeight="13.2"/>
  <cols>
    <col min="1" max="1" width="3.6640625" style="1" customWidth="1"/>
    <col min="2" max="3" width="1.6640625" style="1" customWidth="1"/>
    <col min="4" max="4" width="22.6640625" style="1" customWidth="1"/>
    <col min="5" max="5" width="10.6640625" style="1" customWidth="1"/>
    <col min="6" max="21" width="13.6640625" style="1" customWidth="1"/>
    <col min="22" max="25" width="12" style="1" customWidth="1"/>
    <col min="26" max="16384" width="9" style="1"/>
  </cols>
  <sheetData>
    <row r="1" spans="1:25" ht="33.9" customHeight="1">
      <c r="A1" s="17" t="s">
        <v>0</v>
      </c>
      <c r="B1" s="13"/>
      <c r="C1" s="13"/>
      <c r="D1" s="97" t="s">
        <v>252</v>
      </c>
      <c r="E1" s="14"/>
      <c r="F1" s="14"/>
      <c r="G1" s="14"/>
    </row>
    <row r="2" spans="1:25" ht="15" customHeight="1"/>
    <row r="3" spans="1:25" ht="15" customHeight="1">
      <c r="A3" s="15" t="s">
        <v>42</v>
      </c>
      <c r="B3" s="15"/>
      <c r="C3" s="15"/>
      <c r="D3" s="15"/>
    </row>
    <row r="4" spans="1:25" ht="15" customHeight="1">
      <c r="A4" s="15"/>
      <c r="B4" s="15"/>
      <c r="C4" s="15"/>
      <c r="D4" s="15"/>
    </row>
    <row r="5" spans="1:25" ht="15.9" customHeight="1">
      <c r="A5" s="12" t="s">
        <v>217</v>
      </c>
      <c r="B5" s="12"/>
      <c r="C5" s="12"/>
      <c r="D5" s="12"/>
      <c r="K5" s="16"/>
      <c r="O5" s="16" t="s">
        <v>43</v>
      </c>
    </row>
    <row r="6" spans="1:25" ht="15.9" customHeight="1">
      <c r="A6" s="118" t="s">
        <v>44</v>
      </c>
      <c r="B6" s="119"/>
      <c r="C6" s="119"/>
      <c r="D6" s="119"/>
      <c r="E6" s="119"/>
      <c r="F6" s="110" t="s">
        <v>238</v>
      </c>
      <c r="G6" s="111"/>
      <c r="H6" s="110" t="s">
        <v>239</v>
      </c>
      <c r="I6" s="111"/>
      <c r="J6" s="110" t="s">
        <v>240</v>
      </c>
      <c r="K6" s="111"/>
      <c r="L6" s="110" t="s">
        <v>241</v>
      </c>
      <c r="M6" s="111"/>
      <c r="N6" s="110" t="s">
        <v>242</v>
      </c>
      <c r="O6" s="111"/>
    </row>
    <row r="7" spans="1:25" ht="15.9" customHeight="1">
      <c r="A7" s="119"/>
      <c r="B7" s="119"/>
      <c r="C7" s="119"/>
      <c r="D7" s="119"/>
      <c r="E7" s="119"/>
      <c r="F7" s="52" t="s">
        <v>218</v>
      </c>
      <c r="G7" s="52" t="s">
        <v>213</v>
      </c>
      <c r="H7" s="52" t="s">
        <v>218</v>
      </c>
      <c r="I7" s="52" t="s">
        <v>213</v>
      </c>
      <c r="J7" s="52" t="s">
        <v>218</v>
      </c>
      <c r="K7" s="52" t="s">
        <v>213</v>
      </c>
      <c r="L7" s="52" t="s">
        <v>218</v>
      </c>
      <c r="M7" s="52" t="s">
        <v>213</v>
      </c>
      <c r="N7" s="52" t="s">
        <v>218</v>
      </c>
      <c r="O7" s="52" t="s">
        <v>213</v>
      </c>
    </row>
    <row r="8" spans="1:25" ht="15.9" customHeight="1">
      <c r="A8" s="120" t="s">
        <v>83</v>
      </c>
      <c r="B8" s="60" t="s">
        <v>45</v>
      </c>
      <c r="C8" s="54"/>
      <c r="D8" s="54"/>
      <c r="E8" s="96" t="s">
        <v>36</v>
      </c>
      <c r="F8" s="95">
        <f>SUM(F9:F10)+1</f>
        <v>70825.206000000006</v>
      </c>
      <c r="G8" s="95">
        <v>68503</v>
      </c>
      <c r="H8" s="95">
        <f>SUM(H9:H10)</f>
        <v>3284.7919999999999</v>
      </c>
      <c r="I8" s="95">
        <v>506</v>
      </c>
      <c r="J8" s="98">
        <v>86821</v>
      </c>
      <c r="K8" s="98">
        <v>84837</v>
      </c>
      <c r="L8" s="95">
        <v>15379</v>
      </c>
      <c r="M8" s="95">
        <v>10268</v>
      </c>
      <c r="N8" s="98">
        <v>7899</v>
      </c>
      <c r="O8" s="98">
        <v>7884</v>
      </c>
      <c r="P8" s="18"/>
      <c r="Q8" s="18"/>
      <c r="R8" s="18"/>
      <c r="S8" s="18"/>
      <c r="T8" s="18"/>
      <c r="U8" s="18"/>
      <c r="V8" s="18"/>
      <c r="W8" s="18"/>
      <c r="X8" s="18"/>
      <c r="Y8" s="18"/>
    </row>
    <row r="9" spans="1:25" ht="15.9" customHeight="1">
      <c r="A9" s="120"/>
      <c r="B9" s="62"/>
      <c r="C9" s="54" t="s">
        <v>46</v>
      </c>
      <c r="D9" s="54"/>
      <c r="E9" s="96" t="s">
        <v>37</v>
      </c>
      <c r="F9" s="95">
        <f>ROUND(67919451+1915755,1)/1000</f>
        <v>69835.206000000006</v>
      </c>
      <c r="G9" s="95">
        <v>68503</v>
      </c>
      <c r="H9" s="95">
        <f>ROUND(363889+157903,1)/1000</f>
        <v>521.79200000000003</v>
      </c>
      <c r="I9" s="95">
        <v>506</v>
      </c>
      <c r="J9" s="98">
        <f>66266+20209</f>
        <v>86475</v>
      </c>
      <c r="K9" s="98">
        <v>84494</v>
      </c>
      <c r="L9" s="95">
        <v>14710</v>
      </c>
      <c r="M9" s="95">
        <v>10268</v>
      </c>
      <c r="N9" s="98">
        <v>7899</v>
      </c>
      <c r="O9" s="98">
        <v>7884</v>
      </c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 ht="15.9" customHeight="1">
      <c r="A10" s="120"/>
      <c r="B10" s="61"/>
      <c r="C10" s="54" t="s">
        <v>47</v>
      </c>
      <c r="D10" s="54"/>
      <c r="E10" s="96" t="s">
        <v>38</v>
      </c>
      <c r="F10" s="95">
        <v>989</v>
      </c>
      <c r="G10" s="95">
        <v>0</v>
      </c>
      <c r="H10" s="95">
        <v>2763</v>
      </c>
      <c r="I10" s="95">
        <v>0</v>
      </c>
      <c r="J10" s="99">
        <v>346</v>
      </c>
      <c r="K10" s="99">
        <v>344</v>
      </c>
      <c r="L10" s="95">
        <v>669</v>
      </c>
      <c r="M10" s="100">
        <v>0</v>
      </c>
      <c r="N10" s="98">
        <v>0</v>
      </c>
      <c r="O10" s="98">
        <v>0</v>
      </c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5" ht="15.9" customHeight="1">
      <c r="A11" s="120"/>
      <c r="B11" s="60" t="s">
        <v>48</v>
      </c>
      <c r="C11" s="54"/>
      <c r="D11" s="54"/>
      <c r="E11" s="96" t="s">
        <v>39</v>
      </c>
      <c r="F11" s="95">
        <f>SUM(F12:F13)</f>
        <v>62513</v>
      </c>
      <c r="G11" s="95">
        <f>SUM(G12:G13)</f>
        <v>61291</v>
      </c>
      <c r="H11" s="95">
        <f>SUM(H12:H13)</f>
        <v>527.80399999999997</v>
      </c>
      <c r="I11" s="95">
        <v>569</v>
      </c>
      <c r="J11" s="98">
        <v>82301</v>
      </c>
      <c r="K11" s="98">
        <v>80840</v>
      </c>
      <c r="L11" s="95">
        <v>12477</v>
      </c>
      <c r="M11" s="95">
        <v>8215</v>
      </c>
      <c r="N11" s="98">
        <v>9546</v>
      </c>
      <c r="O11" s="98">
        <v>8933</v>
      </c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" ht="15.9" customHeight="1">
      <c r="A12" s="120"/>
      <c r="B12" s="62"/>
      <c r="C12" s="54" t="s">
        <v>49</v>
      </c>
      <c r="D12" s="54"/>
      <c r="E12" s="96" t="s">
        <v>40</v>
      </c>
      <c r="F12" s="95">
        <v>62513</v>
      </c>
      <c r="G12" s="95">
        <v>61291</v>
      </c>
      <c r="H12" s="95">
        <f>ROUND(428315+66489+2000,1)/1000</f>
        <v>496.80399999999997</v>
      </c>
      <c r="I12" s="95">
        <v>481</v>
      </c>
      <c r="J12" s="98">
        <v>82301</v>
      </c>
      <c r="K12" s="98">
        <v>80840</v>
      </c>
      <c r="L12" s="95">
        <v>12477</v>
      </c>
      <c r="M12" s="95">
        <v>8215</v>
      </c>
      <c r="N12" s="98">
        <v>9546</v>
      </c>
      <c r="O12" s="98">
        <v>8933</v>
      </c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5" ht="15.9" customHeight="1">
      <c r="A13" s="120"/>
      <c r="B13" s="61"/>
      <c r="C13" s="54" t="s">
        <v>50</v>
      </c>
      <c r="D13" s="54"/>
      <c r="E13" s="96" t="s">
        <v>41</v>
      </c>
      <c r="F13" s="95">
        <v>0</v>
      </c>
      <c r="G13" s="95">
        <v>0</v>
      </c>
      <c r="H13" s="64">
        <v>31</v>
      </c>
      <c r="I13" s="64">
        <v>88</v>
      </c>
      <c r="J13" s="99">
        <v>0</v>
      </c>
      <c r="K13" s="99">
        <v>0</v>
      </c>
      <c r="L13" s="95">
        <v>0</v>
      </c>
      <c r="M13" s="95">
        <v>0</v>
      </c>
      <c r="N13" s="98">
        <v>0</v>
      </c>
      <c r="O13" s="98">
        <v>0</v>
      </c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pans="1:25" ht="15.9" customHeight="1">
      <c r="A14" s="120"/>
      <c r="B14" s="54" t="s">
        <v>51</v>
      </c>
      <c r="C14" s="54"/>
      <c r="D14" s="54"/>
      <c r="E14" s="96" t="s">
        <v>87</v>
      </c>
      <c r="F14" s="95">
        <f>F9-F12</f>
        <v>7322.2060000000056</v>
      </c>
      <c r="G14" s="95">
        <f t="shared" ref="G14:O15" si="0">G9-G12</f>
        <v>7212</v>
      </c>
      <c r="H14" s="95">
        <f t="shared" si="0"/>
        <v>24.988000000000056</v>
      </c>
      <c r="I14" s="95">
        <f t="shared" si="0"/>
        <v>25</v>
      </c>
      <c r="J14" s="98">
        <f t="shared" si="0"/>
        <v>4174</v>
      </c>
      <c r="K14" s="98">
        <f t="shared" si="0"/>
        <v>3654</v>
      </c>
      <c r="L14" s="95">
        <f t="shared" si="0"/>
        <v>2233</v>
      </c>
      <c r="M14" s="95">
        <f t="shared" si="0"/>
        <v>2053</v>
      </c>
      <c r="N14" s="98">
        <f t="shared" si="0"/>
        <v>-1647</v>
      </c>
      <c r="O14" s="98">
        <f t="shared" si="0"/>
        <v>-1049</v>
      </c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25" ht="15.9" customHeight="1">
      <c r="A15" s="120"/>
      <c r="B15" s="54" t="s">
        <v>52</v>
      </c>
      <c r="C15" s="54"/>
      <c r="D15" s="54"/>
      <c r="E15" s="96" t="s">
        <v>88</v>
      </c>
      <c r="F15" s="95">
        <f>F10-F13</f>
        <v>989</v>
      </c>
      <c r="G15" s="95">
        <f t="shared" si="0"/>
        <v>0</v>
      </c>
      <c r="H15" s="95">
        <f t="shared" si="0"/>
        <v>2732</v>
      </c>
      <c r="I15" s="95">
        <f t="shared" si="0"/>
        <v>-88</v>
      </c>
      <c r="J15" s="98">
        <f t="shared" si="0"/>
        <v>346</v>
      </c>
      <c r="K15" s="98">
        <f t="shared" si="0"/>
        <v>344</v>
      </c>
      <c r="L15" s="95">
        <f t="shared" si="0"/>
        <v>669</v>
      </c>
      <c r="M15" s="95">
        <f t="shared" si="0"/>
        <v>0</v>
      </c>
      <c r="N15" s="98">
        <f t="shared" si="0"/>
        <v>0</v>
      </c>
      <c r="O15" s="98">
        <f t="shared" si="0"/>
        <v>0</v>
      </c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5" ht="15.9" customHeight="1">
      <c r="A16" s="120"/>
      <c r="B16" s="54" t="s">
        <v>53</v>
      </c>
      <c r="C16" s="54"/>
      <c r="D16" s="54"/>
      <c r="E16" s="96" t="s">
        <v>89</v>
      </c>
      <c r="F16" s="95">
        <f>F8-F11</f>
        <v>8312.2060000000056</v>
      </c>
      <c r="G16" s="95">
        <f t="shared" ref="G16:O16" si="1">G8-G11</f>
        <v>7212</v>
      </c>
      <c r="H16" s="95">
        <f t="shared" si="1"/>
        <v>2756.9879999999998</v>
      </c>
      <c r="I16" s="95">
        <f t="shared" si="1"/>
        <v>-63</v>
      </c>
      <c r="J16" s="98">
        <f t="shared" si="1"/>
        <v>4520</v>
      </c>
      <c r="K16" s="98">
        <f t="shared" si="1"/>
        <v>3997</v>
      </c>
      <c r="L16" s="95">
        <f t="shared" si="1"/>
        <v>2902</v>
      </c>
      <c r="M16" s="95">
        <f t="shared" si="1"/>
        <v>2053</v>
      </c>
      <c r="N16" s="98">
        <f t="shared" si="1"/>
        <v>-1647</v>
      </c>
      <c r="O16" s="98">
        <f t="shared" si="1"/>
        <v>-1049</v>
      </c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5" ht="15.9" customHeight="1">
      <c r="A17" s="120"/>
      <c r="B17" s="54" t="s">
        <v>54</v>
      </c>
      <c r="C17" s="54"/>
      <c r="D17" s="54"/>
      <c r="E17" s="52"/>
      <c r="F17" s="95">
        <v>0</v>
      </c>
      <c r="G17" s="95">
        <v>0</v>
      </c>
      <c r="H17" s="64">
        <v>0</v>
      </c>
      <c r="I17" s="64">
        <v>0</v>
      </c>
      <c r="J17" s="98">
        <v>0</v>
      </c>
      <c r="K17" s="98">
        <v>0</v>
      </c>
      <c r="L17" s="95">
        <v>112840</v>
      </c>
      <c r="M17" s="95">
        <v>114232</v>
      </c>
      <c r="N17" s="99">
        <v>37001</v>
      </c>
      <c r="O17" s="99">
        <v>36207</v>
      </c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 ht="15.9" customHeight="1">
      <c r="A18" s="120"/>
      <c r="B18" s="54" t="s">
        <v>55</v>
      </c>
      <c r="C18" s="54"/>
      <c r="D18" s="54"/>
      <c r="E18" s="52"/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5">
        <v>0</v>
      </c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 ht="15.9" customHeight="1">
      <c r="A19" s="120" t="s">
        <v>84</v>
      </c>
      <c r="B19" s="60" t="s">
        <v>56</v>
      </c>
      <c r="C19" s="54"/>
      <c r="D19" s="54"/>
      <c r="E19" s="96"/>
      <c r="F19" s="95">
        <v>10967</v>
      </c>
      <c r="G19" s="95">
        <v>15107</v>
      </c>
      <c r="H19" s="95">
        <v>524</v>
      </c>
      <c r="I19" s="95">
        <v>286</v>
      </c>
      <c r="J19" s="98">
        <v>67568</v>
      </c>
      <c r="K19" s="98">
        <v>51647</v>
      </c>
      <c r="L19" s="95">
        <v>27966</v>
      </c>
      <c r="M19" s="95">
        <v>14724</v>
      </c>
      <c r="N19" s="98">
        <v>2898</v>
      </c>
      <c r="O19" s="98">
        <v>2180</v>
      </c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 ht="15.9" customHeight="1">
      <c r="A20" s="120"/>
      <c r="B20" s="61"/>
      <c r="C20" s="54" t="s">
        <v>57</v>
      </c>
      <c r="D20" s="54"/>
      <c r="E20" s="96"/>
      <c r="F20" s="95">
        <v>10000</v>
      </c>
      <c r="G20" s="95">
        <v>13300</v>
      </c>
      <c r="H20" s="95">
        <v>0</v>
      </c>
      <c r="I20" s="95">
        <v>0</v>
      </c>
      <c r="J20" s="98">
        <v>42196</v>
      </c>
      <c r="K20" s="98">
        <v>32269</v>
      </c>
      <c r="L20" s="95">
        <v>27672</v>
      </c>
      <c r="M20" s="95">
        <v>14506</v>
      </c>
      <c r="N20" s="98">
        <v>2273</v>
      </c>
      <c r="O20" s="98">
        <v>1718</v>
      </c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15.9" customHeight="1">
      <c r="A21" s="120"/>
      <c r="B21" s="54" t="s">
        <v>58</v>
      </c>
      <c r="C21" s="54"/>
      <c r="D21" s="54"/>
      <c r="E21" s="96" t="s">
        <v>90</v>
      </c>
      <c r="F21" s="95">
        <v>10967</v>
      </c>
      <c r="G21" s="95">
        <v>15107</v>
      </c>
      <c r="H21" s="95">
        <v>524</v>
      </c>
      <c r="I21" s="95">
        <v>286</v>
      </c>
      <c r="J21" s="98">
        <v>67568</v>
      </c>
      <c r="K21" s="98">
        <v>51647</v>
      </c>
      <c r="L21" s="95">
        <v>27966</v>
      </c>
      <c r="M21" s="95">
        <v>14724</v>
      </c>
      <c r="N21" s="98">
        <v>2898</v>
      </c>
      <c r="O21" s="98">
        <v>2180</v>
      </c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 ht="15.9" customHeight="1">
      <c r="A22" s="120"/>
      <c r="B22" s="60" t="s">
        <v>59</v>
      </c>
      <c r="C22" s="54"/>
      <c r="D22" s="54"/>
      <c r="E22" s="96" t="s">
        <v>91</v>
      </c>
      <c r="F22" s="95">
        <v>35823</v>
      </c>
      <c r="G22" s="95">
        <v>40307</v>
      </c>
      <c r="H22" s="95">
        <v>725</v>
      </c>
      <c r="I22" s="95">
        <v>2468</v>
      </c>
      <c r="J22" s="98">
        <v>96954</v>
      </c>
      <c r="K22" s="98">
        <v>83759</v>
      </c>
      <c r="L22" s="95">
        <v>35639</v>
      </c>
      <c r="M22" s="95">
        <v>22344</v>
      </c>
      <c r="N22" s="98">
        <v>5648</v>
      </c>
      <c r="O22" s="98">
        <v>4358</v>
      </c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 ht="15.9" customHeight="1">
      <c r="A23" s="120"/>
      <c r="B23" s="61" t="s">
        <v>60</v>
      </c>
      <c r="C23" s="54" t="s">
        <v>61</v>
      </c>
      <c r="D23" s="54"/>
      <c r="E23" s="96"/>
      <c r="F23" s="95">
        <v>7807</v>
      </c>
      <c r="G23" s="95">
        <v>14667</v>
      </c>
      <c r="H23" s="95">
        <v>31</v>
      </c>
      <c r="I23" s="95">
        <v>49</v>
      </c>
      <c r="J23" s="98">
        <v>28358</v>
      </c>
      <c r="K23" s="98">
        <v>33663</v>
      </c>
      <c r="L23" s="95">
        <v>4698</v>
      </c>
      <c r="M23" s="95">
        <v>3955</v>
      </c>
      <c r="N23" s="98">
        <v>3375</v>
      </c>
      <c r="O23" s="98">
        <v>2640</v>
      </c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ht="15.9" customHeight="1">
      <c r="A24" s="120"/>
      <c r="B24" s="54" t="s">
        <v>92</v>
      </c>
      <c r="C24" s="54"/>
      <c r="D24" s="54"/>
      <c r="E24" s="96" t="s">
        <v>93</v>
      </c>
      <c r="F24" s="95">
        <f>F21-F22</f>
        <v>-24856</v>
      </c>
      <c r="G24" s="95">
        <f t="shared" ref="G24:O24" si="2">G21-G22</f>
        <v>-25200</v>
      </c>
      <c r="H24" s="95">
        <f t="shared" si="2"/>
        <v>-201</v>
      </c>
      <c r="I24" s="95">
        <f t="shared" si="2"/>
        <v>-2182</v>
      </c>
      <c r="J24" s="98">
        <f t="shared" si="2"/>
        <v>-29386</v>
      </c>
      <c r="K24" s="98">
        <f t="shared" si="2"/>
        <v>-32112</v>
      </c>
      <c r="L24" s="95">
        <f t="shared" si="2"/>
        <v>-7673</v>
      </c>
      <c r="M24" s="95">
        <f t="shared" si="2"/>
        <v>-7620</v>
      </c>
      <c r="N24" s="98">
        <f t="shared" si="2"/>
        <v>-2750</v>
      </c>
      <c r="O24" s="98">
        <f t="shared" si="2"/>
        <v>-2178</v>
      </c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25" ht="15.9" customHeight="1">
      <c r="A25" s="120"/>
      <c r="B25" s="60" t="s">
        <v>62</v>
      </c>
      <c r="C25" s="60"/>
      <c r="D25" s="60"/>
      <c r="E25" s="121" t="s">
        <v>94</v>
      </c>
      <c r="F25" s="123">
        <v>24856</v>
      </c>
      <c r="G25" s="112">
        <v>25200</v>
      </c>
      <c r="H25" s="123">
        <v>201</v>
      </c>
      <c r="I25" s="112">
        <v>2182</v>
      </c>
      <c r="J25" s="116">
        <v>29386</v>
      </c>
      <c r="K25" s="114">
        <v>32112</v>
      </c>
      <c r="L25" s="123">
        <v>7673</v>
      </c>
      <c r="M25" s="123">
        <v>7620</v>
      </c>
      <c r="N25" s="116">
        <v>2750</v>
      </c>
      <c r="O25" s="114">
        <v>2178</v>
      </c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spans="1:25" ht="15.9" customHeight="1">
      <c r="A26" s="120"/>
      <c r="B26" s="78" t="s">
        <v>63</v>
      </c>
      <c r="C26" s="78"/>
      <c r="D26" s="78"/>
      <c r="E26" s="122"/>
      <c r="F26" s="124"/>
      <c r="G26" s="113"/>
      <c r="H26" s="124"/>
      <c r="I26" s="113"/>
      <c r="J26" s="117"/>
      <c r="K26" s="115"/>
      <c r="L26" s="124"/>
      <c r="M26" s="124"/>
      <c r="N26" s="117"/>
      <c r="O26" s="115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25" ht="15.9" customHeight="1">
      <c r="A27" s="120"/>
      <c r="B27" s="54" t="s">
        <v>95</v>
      </c>
      <c r="C27" s="54"/>
      <c r="D27" s="54"/>
      <c r="E27" s="96" t="s">
        <v>96</v>
      </c>
      <c r="F27" s="95">
        <f>F24+F25</f>
        <v>0</v>
      </c>
      <c r="G27" s="95">
        <f t="shared" ref="G27:O27" si="3">G24+G25</f>
        <v>0</v>
      </c>
      <c r="H27" s="95">
        <f t="shared" si="3"/>
        <v>0</v>
      </c>
      <c r="I27" s="95">
        <f t="shared" si="3"/>
        <v>0</v>
      </c>
      <c r="J27" s="98">
        <f t="shared" si="3"/>
        <v>0</v>
      </c>
      <c r="K27" s="98">
        <f t="shared" si="3"/>
        <v>0</v>
      </c>
      <c r="L27" s="95">
        <f t="shared" si="3"/>
        <v>0</v>
      </c>
      <c r="M27" s="95">
        <f t="shared" si="3"/>
        <v>0</v>
      </c>
      <c r="N27" s="98">
        <f t="shared" si="3"/>
        <v>0</v>
      </c>
      <c r="O27" s="98">
        <f t="shared" si="3"/>
        <v>0</v>
      </c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 ht="15.9" customHeight="1">
      <c r="A28" s="1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</row>
    <row r="29" spans="1:25" ht="15.9" customHeight="1">
      <c r="A29" s="12"/>
      <c r="F29" s="18"/>
      <c r="G29" s="18"/>
      <c r="H29" s="18"/>
      <c r="I29" s="18"/>
      <c r="J29" s="19"/>
      <c r="K29" s="19"/>
      <c r="L29" s="18"/>
      <c r="M29" s="18"/>
      <c r="N29" s="18"/>
      <c r="O29" s="19" t="s">
        <v>100</v>
      </c>
      <c r="P29" s="18"/>
      <c r="Q29" s="18"/>
      <c r="R29" s="18"/>
      <c r="S29" s="18"/>
      <c r="T29" s="18"/>
      <c r="U29" s="18"/>
      <c r="V29" s="18"/>
      <c r="W29" s="18"/>
      <c r="X29" s="18"/>
      <c r="Y29" s="19"/>
    </row>
    <row r="30" spans="1:25" ht="15.9" customHeight="1">
      <c r="A30" s="119" t="s">
        <v>64</v>
      </c>
      <c r="B30" s="119"/>
      <c r="C30" s="119"/>
      <c r="D30" s="119"/>
      <c r="E30" s="119"/>
      <c r="F30" s="128" t="s">
        <v>243</v>
      </c>
      <c r="G30" s="125"/>
      <c r="H30" s="129" t="s">
        <v>244</v>
      </c>
      <c r="I30" s="130"/>
      <c r="J30" s="131" t="s">
        <v>245</v>
      </c>
      <c r="K30" s="130"/>
      <c r="L30" s="125"/>
      <c r="M30" s="125"/>
      <c r="N30" s="125"/>
      <c r="O30" s="125"/>
      <c r="P30" s="24"/>
      <c r="Q30" s="18"/>
      <c r="R30" s="24"/>
      <c r="S30" s="18"/>
      <c r="T30" s="24"/>
      <c r="U30" s="18"/>
      <c r="V30" s="24"/>
      <c r="W30" s="18"/>
      <c r="X30" s="24"/>
      <c r="Y30" s="18"/>
    </row>
    <row r="31" spans="1:25" ht="15.9" customHeight="1">
      <c r="A31" s="119"/>
      <c r="B31" s="119"/>
      <c r="C31" s="119"/>
      <c r="D31" s="119"/>
      <c r="E31" s="119"/>
      <c r="F31" s="52" t="s">
        <v>218</v>
      </c>
      <c r="G31" s="52" t="s">
        <v>213</v>
      </c>
      <c r="H31" s="52" t="s">
        <v>218</v>
      </c>
      <c r="I31" s="52" t="s">
        <v>213</v>
      </c>
      <c r="J31" s="52" t="s">
        <v>218</v>
      </c>
      <c r="K31" s="52" t="s">
        <v>213</v>
      </c>
      <c r="L31" s="52" t="s">
        <v>218</v>
      </c>
      <c r="M31" s="52" t="s">
        <v>213</v>
      </c>
      <c r="N31" s="52" t="s">
        <v>218</v>
      </c>
      <c r="O31" s="52" t="s">
        <v>213</v>
      </c>
      <c r="P31" s="22"/>
      <c r="Q31" s="22"/>
      <c r="R31" s="22"/>
      <c r="S31" s="22"/>
      <c r="T31" s="22"/>
      <c r="U31" s="22"/>
      <c r="V31" s="22"/>
      <c r="W31" s="22"/>
      <c r="X31" s="22"/>
      <c r="Y31" s="22"/>
    </row>
    <row r="32" spans="1:25" ht="15.9" customHeight="1">
      <c r="A32" s="120" t="s">
        <v>85</v>
      </c>
      <c r="B32" s="60" t="s">
        <v>45</v>
      </c>
      <c r="C32" s="54"/>
      <c r="D32" s="54"/>
      <c r="E32" s="96" t="s">
        <v>36</v>
      </c>
      <c r="F32" s="95">
        <v>3430</v>
      </c>
      <c r="G32" s="98">
        <v>2906</v>
      </c>
      <c r="H32" s="95">
        <v>2720</v>
      </c>
      <c r="I32" s="95">
        <v>2729</v>
      </c>
      <c r="J32" s="95">
        <v>621</v>
      </c>
      <c r="K32" s="95">
        <v>572</v>
      </c>
      <c r="L32" s="95"/>
      <c r="M32" s="95"/>
      <c r="N32" s="95"/>
      <c r="O32" s="95"/>
      <c r="P32" s="21"/>
      <c r="Q32" s="21"/>
      <c r="R32" s="21"/>
      <c r="S32" s="21"/>
      <c r="T32" s="23"/>
      <c r="U32" s="23"/>
      <c r="V32" s="21"/>
      <c r="W32" s="21"/>
      <c r="X32" s="23"/>
      <c r="Y32" s="23"/>
    </row>
    <row r="33" spans="1:25" ht="15.9" customHeight="1">
      <c r="A33" s="126"/>
      <c r="B33" s="62"/>
      <c r="C33" s="60" t="s">
        <v>65</v>
      </c>
      <c r="D33" s="54"/>
      <c r="E33" s="96"/>
      <c r="F33" s="95">
        <v>948</v>
      </c>
      <c r="G33" s="98">
        <v>1061</v>
      </c>
      <c r="H33" s="95">
        <v>2662</v>
      </c>
      <c r="I33" s="95">
        <v>2674</v>
      </c>
      <c r="J33" s="95">
        <v>325</v>
      </c>
      <c r="K33" s="95">
        <v>325</v>
      </c>
      <c r="L33" s="95"/>
      <c r="M33" s="95"/>
      <c r="N33" s="95"/>
      <c r="O33" s="95"/>
      <c r="P33" s="21"/>
      <c r="Q33" s="21"/>
      <c r="R33" s="21"/>
      <c r="S33" s="21"/>
      <c r="T33" s="23"/>
      <c r="U33" s="23"/>
      <c r="V33" s="21"/>
      <c r="W33" s="21"/>
      <c r="X33" s="23"/>
      <c r="Y33" s="23"/>
    </row>
    <row r="34" spans="1:25" ht="15.9" customHeight="1">
      <c r="A34" s="126"/>
      <c r="B34" s="62"/>
      <c r="C34" s="61"/>
      <c r="D34" s="54" t="s">
        <v>66</v>
      </c>
      <c r="E34" s="96"/>
      <c r="F34" s="95">
        <v>565</v>
      </c>
      <c r="G34" s="98">
        <v>587</v>
      </c>
      <c r="H34" s="95">
        <v>261</v>
      </c>
      <c r="I34" s="95">
        <v>277</v>
      </c>
      <c r="J34" s="95">
        <v>325</v>
      </c>
      <c r="K34" s="95">
        <v>325</v>
      </c>
      <c r="L34" s="95"/>
      <c r="M34" s="95"/>
      <c r="N34" s="95"/>
      <c r="O34" s="95"/>
      <c r="P34" s="21"/>
      <c r="Q34" s="21"/>
      <c r="R34" s="21"/>
      <c r="S34" s="21"/>
      <c r="T34" s="23"/>
      <c r="U34" s="23"/>
      <c r="V34" s="21"/>
      <c r="W34" s="21"/>
      <c r="X34" s="23"/>
      <c r="Y34" s="23"/>
    </row>
    <row r="35" spans="1:25" ht="15.9" customHeight="1">
      <c r="A35" s="126"/>
      <c r="B35" s="61"/>
      <c r="C35" s="54" t="s">
        <v>67</v>
      </c>
      <c r="D35" s="54"/>
      <c r="E35" s="96"/>
      <c r="F35" s="95">
        <v>2482</v>
      </c>
      <c r="G35" s="98">
        <v>1845</v>
      </c>
      <c r="H35" s="95">
        <v>59</v>
      </c>
      <c r="I35" s="95">
        <v>55</v>
      </c>
      <c r="J35" s="65">
        <v>295</v>
      </c>
      <c r="K35" s="65">
        <v>246</v>
      </c>
      <c r="L35" s="95"/>
      <c r="M35" s="95"/>
      <c r="N35" s="95"/>
      <c r="O35" s="95"/>
      <c r="P35" s="21"/>
      <c r="Q35" s="21"/>
      <c r="R35" s="21"/>
      <c r="S35" s="21"/>
      <c r="T35" s="23"/>
      <c r="U35" s="23"/>
      <c r="V35" s="21"/>
      <c r="W35" s="21"/>
      <c r="X35" s="23"/>
      <c r="Y35" s="23"/>
    </row>
    <row r="36" spans="1:25" ht="15.9" customHeight="1">
      <c r="A36" s="126"/>
      <c r="B36" s="60" t="s">
        <v>48</v>
      </c>
      <c r="C36" s="54"/>
      <c r="D36" s="54"/>
      <c r="E36" s="96" t="s">
        <v>37</v>
      </c>
      <c r="F36" s="95">
        <v>3057</v>
      </c>
      <c r="G36" s="98">
        <v>2802</v>
      </c>
      <c r="H36" s="95">
        <v>1051</v>
      </c>
      <c r="I36" s="95">
        <v>1780</v>
      </c>
      <c r="J36" s="95">
        <v>621</v>
      </c>
      <c r="K36" s="95">
        <v>651</v>
      </c>
      <c r="L36" s="95"/>
      <c r="M36" s="95"/>
      <c r="N36" s="95"/>
      <c r="O36" s="95"/>
      <c r="P36" s="21"/>
      <c r="Q36" s="21"/>
      <c r="R36" s="21"/>
      <c r="S36" s="21"/>
      <c r="T36" s="21"/>
      <c r="U36" s="21"/>
      <c r="V36" s="21"/>
      <c r="W36" s="21"/>
      <c r="X36" s="23"/>
      <c r="Y36" s="23"/>
    </row>
    <row r="37" spans="1:25" ht="15.9" customHeight="1">
      <c r="A37" s="126"/>
      <c r="B37" s="62"/>
      <c r="C37" s="54" t="s">
        <v>68</v>
      </c>
      <c r="D37" s="54"/>
      <c r="E37" s="96"/>
      <c r="F37" s="95">
        <v>2768</v>
      </c>
      <c r="G37" s="98">
        <v>2614</v>
      </c>
      <c r="H37" s="95">
        <v>1050</v>
      </c>
      <c r="I37" s="95">
        <v>1780</v>
      </c>
      <c r="J37" s="95">
        <v>568</v>
      </c>
      <c r="K37" s="95">
        <v>572</v>
      </c>
      <c r="L37" s="95"/>
      <c r="M37" s="95"/>
      <c r="N37" s="95"/>
      <c r="O37" s="95"/>
      <c r="P37" s="21"/>
      <c r="Q37" s="21"/>
      <c r="R37" s="21"/>
      <c r="S37" s="21"/>
      <c r="T37" s="21"/>
      <c r="U37" s="21"/>
      <c r="V37" s="21"/>
      <c r="W37" s="21"/>
      <c r="X37" s="23"/>
      <c r="Y37" s="23"/>
    </row>
    <row r="38" spans="1:25" ht="15.9" customHeight="1">
      <c r="A38" s="126"/>
      <c r="B38" s="61"/>
      <c r="C38" s="54" t="s">
        <v>69</v>
      </c>
      <c r="D38" s="54"/>
      <c r="E38" s="96"/>
      <c r="F38" s="95">
        <v>289</v>
      </c>
      <c r="G38" s="98">
        <v>188</v>
      </c>
      <c r="H38" s="95">
        <v>0.05</v>
      </c>
      <c r="I38" s="95">
        <v>0.05</v>
      </c>
      <c r="J38" s="95">
        <v>53</v>
      </c>
      <c r="K38" s="95">
        <v>79</v>
      </c>
      <c r="L38" s="95"/>
      <c r="M38" s="95"/>
      <c r="N38" s="95"/>
      <c r="O38" s="95"/>
      <c r="P38" s="21"/>
      <c r="Q38" s="21"/>
      <c r="R38" s="23"/>
      <c r="S38" s="23"/>
      <c r="T38" s="21"/>
      <c r="U38" s="21"/>
      <c r="V38" s="21"/>
      <c r="W38" s="21"/>
      <c r="X38" s="23"/>
      <c r="Y38" s="23"/>
    </row>
    <row r="39" spans="1:25" ht="15.9" customHeight="1">
      <c r="A39" s="126"/>
      <c r="B39" s="29" t="s">
        <v>70</v>
      </c>
      <c r="C39" s="29"/>
      <c r="D39" s="29"/>
      <c r="E39" s="96" t="s">
        <v>97</v>
      </c>
      <c r="F39" s="95">
        <f t="shared" ref="F39:O39" si="4">F32-F36</f>
        <v>373</v>
      </c>
      <c r="G39" s="98">
        <f>G32-G36</f>
        <v>104</v>
      </c>
      <c r="H39" s="95">
        <f t="shared" si="4"/>
        <v>1669</v>
      </c>
      <c r="I39" s="95">
        <f t="shared" si="4"/>
        <v>949</v>
      </c>
      <c r="J39" s="95">
        <f t="shared" si="4"/>
        <v>0</v>
      </c>
      <c r="K39" s="95">
        <f t="shared" si="4"/>
        <v>-79</v>
      </c>
      <c r="L39" s="95">
        <f t="shared" si="4"/>
        <v>0</v>
      </c>
      <c r="M39" s="95">
        <f t="shared" si="4"/>
        <v>0</v>
      </c>
      <c r="N39" s="95">
        <f t="shared" si="4"/>
        <v>0</v>
      </c>
      <c r="O39" s="95">
        <f t="shared" si="4"/>
        <v>0</v>
      </c>
      <c r="P39" s="21"/>
      <c r="Q39" s="21"/>
      <c r="R39" s="21"/>
      <c r="S39" s="21"/>
      <c r="T39" s="21"/>
      <c r="U39" s="21"/>
      <c r="V39" s="21"/>
      <c r="W39" s="21"/>
      <c r="X39" s="23"/>
      <c r="Y39" s="23"/>
    </row>
    <row r="40" spans="1:25" ht="15.9" customHeight="1">
      <c r="A40" s="120" t="s">
        <v>86</v>
      </c>
      <c r="B40" s="60" t="s">
        <v>71</v>
      </c>
      <c r="C40" s="54"/>
      <c r="D40" s="54"/>
      <c r="E40" s="96" t="s">
        <v>39</v>
      </c>
      <c r="F40" s="95">
        <v>200</v>
      </c>
      <c r="G40" s="98">
        <v>105</v>
      </c>
      <c r="H40" s="95">
        <v>0</v>
      </c>
      <c r="I40" s="95">
        <v>0</v>
      </c>
      <c r="J40" s="95">
        <v>1542</v>
      </c>
      <c r="K40" s="95">
        <v>1108</v>
      </c>
      <c r="L40" s="95"/>
      <c r="M40" s="95"/>
      <c r="N40" s="95"/>
      <c r="O40" s="95"/>
      <c r="P40" s="21"/>
      <c r="Q40" s="21"/>
      <c r="R40" s="21"/>
      <c r="S40" s="21"/>
      <c r="T40" s="23"/>
      <c r="U40" s="23"/>
      <c r="V40" s="23"/>
      <c r="W40" s="23"/>
      <c r="X40" s="21"/>
      <c r="Y40" s="21"/>
    </row>
    <row r="41" spans="1:25" ht="15.9" customHeight="1">
      <c r="A41" s="127"/>
      <c r="B41" s="61"/>
      <c r="C41" s="54" t="s">
        <v>72</v>
      </c>
      <c r="D41" s="54"/>
      <c r="E41" s="96"/>
      <c r="F41" s="65">
        <v>40</v>
      </c>
      <c r="G41" s="65">
        <v>40</v>
      </c>
      <c r="H41" s="65">
        <v>0</v>
      </c>
      <c r="I41" s="65">
        <v>0</v>
      </c>
      <c r="J41" s="95">
        <v>696</v>
      </c>
      <c r="K41" s="95">
        <v>0</v>
      </c>
      <c r="L41" s="95"/>
      <c r="M41" s="95"/>
      <c r="N41" s="95"/>
      <c r="O41" s="95"/>
      <c r="P41" s="23"/>
      <c r="Q41" s="23"/>
      <c r="R41" s="23"/>
      <c r="S41" s="23"/>
      <c r="T41" s="23"/>
      <c r="U41" s="23"/>
      <c r="V41" s="23"/>
      <c r="W41" s="23"/>
      <c r="X41" s="21"/>
      <c r="Y41" s="21"/>
    </row>
    <row r="42" spans="1:25" ht="15.9" customHeight="1">
      <c r="A42" s="127"/>
      <c r="B42" s="60" t="s">
        <v>59</v>
      </c>
      <c r="C42" s="54"/>
      <c r="D42" s="54"/>
      <c r="E42" s="96" t="s">
        <v>40</v>
      </c>
      <c r="F42" s="95">
        <v>574</v>
      </c>
      <c r="G42" s="98">
        <v>208</v>
      </c>
      <c r="H42" s="95">
        <v>1670</v>
      </c>
      <c r="I42" s="95">
        <v>950</v>
      </c>
      <c r="J42" s="95">
        <v>1542</v>
      </c>
      <c r="K42" s="95">
        <v>1029</v>
      </c>
      <c r="L42" s="95"/>
      <c r="M42" s="95"/>
      <c r="N42" s="95"/>
      <c r="O42" s="95"/>
      <c r="P42" s="21"/>
      <c r="Q42" s="21"/>
      <c r="R42" s="21"/>
      <c r="S42" s="21"/>
      <c r="T42" s="23"/>
      <c r="U42" s="23"/>
      <c r="V42" s="21"/>
      <c r="W42" s="21"/>
      <c r="X42" s="21"/>
      <c r="Y42" s="21"/>
    </row>
    <row r="43" spans="1:25" ht="15.9" customHeight="1">
      <c r="A43" s="127"/>
      <c r="B43" s="61"/>
      <c r="C43" s="54" t="s">
        <v>73</v>
      </c>
      <c r="D43" s="54"/>
      <c r="E43" s="96"/>
      <c r="F43" s="95">
        <v>220</v>
      </c>
      <c r="G43" s="98">
        <v>30</v>
      </c>
      <c r="H43" s="95">
        <v>0</v>
      </c>
      <c r="I43" s="95">
        <v>0</v>
      </c>
      <c r="J43" s="65">
        <v>791</v>
      </c>
      <c r="K43" s="65">
        <v>1029</v>
      </c>
      <c r="L43" s="95"/>
      <c r="M43" s="95"/>
      <c r="N43" s="95"/>
      <c r="O43" s="95"/>
      <c r="P43" s="21"/>
      <c r="Q43" s="21"/>
      <c r="R43" s="23"/>
      <c r="S43" s="21"/>
      <c r="T43" s="23"/>
      <c r="U43" s="23"/>
      <c r="V43" s="21"/>
      <c r="W43" s="21"/>
      <c r="X43" s="23"/>
      <c r="Y43" s="23"/>
    </row>
    <row r="44" spans="1:25" ht="15.9" customHeight="1">
      <c r="A44" s="127"/>
      <c r="B44" s="54" t="s">
        <v>70</v>
      </c>
      <c r="C44" s="54"/>
      <c r="D44" s="54"/>
      <c r="E44" s="96" t="s">
        <v>98</v>
      </c>
      <c r="F44" s="65">
        <f t="shared" ref="F44:O44" si="5">F40-F42</f>
        <v>-374</v>
      </c>
      <c r="G44" s="101">
        <f>G40-G42</f>
        <v>-103</v>
      </c>
      <c r="H44" s="65">
        <f>H40-H42</f>
        <v>-1670</v>
      </c>
      <c r="I44" s="65">
        <f t="shared" si="5"/>
        <v>-950</v>
      </c>
      <c r="J44" s="65">
        <f t="shared" si="5"/>
        <v>0</v>
      </c>
      <c r="K44" s="65">
        <f>K40-K42</f>
        <v>79</v>
      </c>
      <c r="L44" s="65">
        <f t="shared" si="5"/>
        <v>0</v>
      </c>
      <c r="M44" s="65">
        <f t="shared" si="5"/>
        <v>0</v>
      </c>
      <c r="N44" s="65">
        <f t="shared" si="5"/>
        <v>0</v>
      </c>
      <c r="O44" s="65">
        <f t="shared" si="5"/>
        <v>0</v>
      </c>
      <c r="P44" s="23"/>
      <c r="Q44" s="23"/>
      <c r="R44" s="21"/>
      <c r="S44" s="21"/>
      <c r="T44" s="23"/>
      <c r="U44" s="23"/>
      <c r="V44" s="21"/>
      <c r="W44" s="21"/>
      <c r="X44" s="21"/>
      <c r="Y44" s="21"/>
    </row>
    <row r="45" spans="1:25" ht="15.9" customHeight="1">
      <c r="A45" s="120" t="s">
        <v>78</v>
      </c>
      <c r="B45" s="29" t="s">
        <v>74</v>
      </c>
      <c r="C45" s="29"/>
      <c r="D45" s="29"/>
      <c r="E45" s="96" t="s">
        <v>99</v>
      </c>
      <c r="F45" s="95">
        <f t="shared" ref="F45:O45" si="6">F39+F44</f>
        <v>-1</v>
      </c>
      <c r="G45" s="98">
        <f t="shared" si="6"/>
        <v>1</v>
      </c>
      <c r="H45" s="95">
        <f>H39+H44</f>
        <v>-1</v>
      </c>
      <c r="I45" s="95">
        <f t="shared" si="6"/>
        <v>-1</v>
      </c>
      <c r="J45" s="95">
        <f t="shared" si="6"/>
        <v>0</v>
      </c>
      <c r="K45" s="95">
        <f t="shared" si="6"/>
        <v>0</v>
      </c>
      <c r="L45" s="95">
        <f t="shared" si="6"/>
        <v>0</v>
      </c>
      <c r="M45" s="95">
        <f t="shared" si="6"/>
        <v>0</v>
      </c>
      <c r="N45" s="95">
        <f t="shared" si="6"/>
        <v>0</v>
      </c>
      <c r="O45" s="95">
        <f t="shared" si="6"/>
        <v>0</v>
      </c>
      <c r="P45" s="21"/>
      <c r="Q45" s="21"/>
      <c r="R45" s="21"/>
      <c r="S45" s="21"/>
      <c r="T45" s="21"/>
      <c r="U45" s="21"/>
      <c r="V45" s="21"/>
      <c r="W45" s="21"/>
      <c r="X45" s="21"/>
      <c r="Y45" s="21"/>
    </row>
    <row r="46" spans="1:25" ht="15.9" customHeight="1">
      <c r="A46" s="127"/>
      <c r="B46" s="54" t="s">
        <v>75</v>
      </c>
      <c r="C46" s="54"/>
      <c r="D46" s="54"/>
      <c r="E46" s="54"/>
      <c r="F46" s="65">
        <v>0</v>
      </c>
      <c r="G46" s="65">
        <v>0</v>
      </c>
      <c r="H46" s="65">
        <v>3</v>
      </c>
      <c r="I46" s="65">
        <v>7.0000000000000007E-2</v>
      </c>
      <c r="J46" s="65">
        <v>0</v>
      </c>
      <c r="K46" s="65">
        <v>0</v>
      </c>
      <c r="L46" s="95"/>
      <c r="M46" s="95"/>
      <c r="N46" s="65"/>
      <c r="O46" s="65"/>
      <c r="P46" s="23"/>
      <c r="Q46" s="23"/>
      <c r="R46" s="23"/>
      <c r="S46" s="23"/>
      <c r="T46" s="23"/>
      <c r="U46" s="23"/>
      <c r="V46" s="23"/>
      <c r="W46" s="23"/>
      <c r="X46" s="23"/>
      <c r="Y46" s="23"/>
    </row>
    <row r="47" spans="1:25" ht="15.9" customHeight="1">
      <c r="A47" s="127"/>
      <c r="B47" s="54" t="s">
        <v>76</v>
      </c>
      <c r="C47" s="54"/>
      <c r="D47" s="54"/>
      <c r="E47" s="54"/>
      <c r="F47" s="95">
        <v>0</v>
      </c>
      <c r="G47" s="102">
        <v>0</v>
      </c>
      <c r="H47" s="95">
        <v>0</v>
      </c>
      <c r="I47" s="95">
        <v>0</v>
      </c>
      <c r="J47" s="95">
        <v>0</v>
      </c>
      <c r="K47" s="95">
        <v>0</v>
      </c>
      <c r="L47" s="95"/>
      <c r="M47" s="95"/>
      <c r="N47" s="95"/>
      <c r="O47" s="95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:25" ht="15.9" customHeight="1">
      <c r="A48" s="127"/>
      <c r="B48" s="54" t="s">
        <v>77</v>
      </c>
      <c r="C48" s="54"/>
      <c r="D48" s="54"/>
      <c r="E48" s="54"/>
      <c r="F48" s="95">
        <v>0</v>
      </c>
      <c r="G48" s="102">
        <v>0</v>
      </c>
      <c r="H48" s="95">
        <v>0</v>
      </c>
      <c r="I48" s="95">
        <v>0</v>
      </c>
      <c r="J48" s="95">
        <v>0</v>
      </c>
      <c r="K48" s="95">
        <v>0</v>
      </c>
      <c r="L48" s="95"/>
      <c r="M48" s="95"/>
      <c r="N48" s="95"/>
      <c r="O48" s="95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:1" ht="15.9" customHeight="1">
      <c r="A49" s="11" t="s">
        <v>82</v>
      </c>
    </row>
    <row r="50" spans="1:1" ht="15.9" customHeight="1">
      <c r="A50" s="11"/>
    </row>
  </sheetData>
  <mergeCells count="28">
    <mergeCell ref="N30:O30"/>
    <mergeCell ref="J25:J26"/>
    <mergeCell ref="A32:A39"/>
    <mergeCell ref="A40:A44"/>
    <mergeCell ref="A45:A48"/>
    <mergeCell ref="L25:L26"/>
    <mergeCell ref="M25:M26"/>
    <mergeCell ref="A30:E31"/>
    <mergeCell ref="F30:G30"/>
    <mergeCell ref="H30:I30"/>
    <mergeCell ref="J30:K30"/>
    <mergeCell ref="L30:M30"/>
    <mergeCell ref="A8:A18"/>
    <mergeCell ref="A19:A27"/>
    <mergeCell ref="E25:E26"/>
    <mergeCell ref="F25:F26"/>
    <mergeCell ref="H25:H26"/>
    <mergeCell ref="A6:E7"/>
    <mergeCell ref="F6:G6"/>
    <mergeCell ref="H6:I6"/>
    <mergeCell ref="J6:K6"/>
    <mergeCell ref="L6:M6"/>
    <mergeCell ref="N6:O6"/>
    <mergeCell ref="G25:G26"/>
    <mergeCell ref="I25:I26"/>
    <mergeCell ref="K25:K26"/>
    <mergeCell ref="O25:O26"/>
    <mergeCell ref="N25:N26"/>
  </mergeCells>
  <phoneticPr fontId="18"/>
  <printOptions horizontalCentered="1" gridLinesSet="0"/>
  <pageMargins left="0.78740157480314965" right="0.36" top="0.28000000000000003" bottom="0.23" header="0.19685039370078741" footer="0.19685039370078741"/>
  <pageSetup paperSize="9" scale="66" firstPageNumber="3" orientation="landscape" useFirstPageNumber="1" horizontalDpi="4294967292" r:id="rId1"/>
  <headerFooter alignWithMargins="0">
    <oddHeader>&amp;R&amp;"明朝,斜体"&amp;9指定都市－2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61939-EBD9-416D-89E3-67A97D893F1F}">
  <dimension ref="A1:X42"/>
  <sheetViews>
    <sheetView view="pageBreakPreview" zoomScaleNormal="100" zoomScaleSheetLayoutView="100" workbookViewId="0">
      <pane xSplit="5" ySplit="8" topLeftCell="F9" activePane="bottomRight" state="frozen"/>
      <selection activeCell="G46" sqref="G46"/>
      <selection pane="topRight" activeCell="G46" sqref="G46"/>
      <selection pane="bottomLeft" activeCell="G46" sqref="G46"/>
      <selection pane="bottomRight" sqref="A1:D1"/>
    </sheetView>
  </sheetViews>
  <sheetFormatPr defaultColWidth="9" defaultRowHeight="13.2"/>
  <cols>
    <col min="1" max="2" width="3.6640625" style="1" customWidth="1"/>
    <col min="3" max="4" width="1.6640625" style="1" customWidth="1"/>
    <col min="5" max="5" width="32.6640625" style="1" customWidth="1"/>
    <col min="6" max="6" width="15.6640625" style="1" customWidth="1"/>
    <col min="7" max="7" width="10.6640625" style="1" customWidth="1"/>
    <col min="8" max="8" width="15.6640625" style="1" customWidth="1"/>
    <col min="9" max="24" width="10.6640625" style="1" customWidth="1"/>
    <col min="25" max="16384" width="9" style="1"/>
  </cols>
  <sheetData>
    <row r="1" spans="1:24" ht="33.9" customHeight="1">
      <c r="A1" s="106" t="s">
        <v>0</v>
      </c>
      <c r="B1" s="106"/>
      <c r="C1" s="106"/>
      <c r="D1" s="106"/>
      <c r="E1" s="20" t="s">
        <v>222</v>
      </c>
      <c r="F1" s="2"/>
    </row>
    <row r="3" spans="1:24" ht="14.4">
      <c r="A3" s="10" t="s">
        <v>105</v>
      </c>
    </row>
    <row r="5" spans="1:24" ht="14.4">
      <c r="A5" s="9" t="s">
        <v>220</v>
      </c>
      <c r="E5" s="3"/>
    </row>
    <row r="6" spans="1:24" ht="14.4">
      <c r="A6" s="3"/>
      <c r="G6" s="108" t="s">
        <v>104</v>
      </c>
      <c r="H6" s="109"/>
      <c r="I6" s="109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</row>
    <row r="7" spans="1:24" ht="27" customHeight="1">
      <c r="A7" s="8"/>
      <c r="B7" s="4"/>
      <c r="C7" s="4"/>
      <c r="D7" s="4"/>
      <c r="E7" s="58"/>
      <c r="F7" s="50" t="s">
        <v>235</v>
      </c>
      <c r="G7" s="50"/>
      <c r="H7" s="50" t="s">
        <v>236</v>
      </c>
      <c r="I7" s="66" t="s">
        <v>20</v>
      </c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</row>
    <row r="8" spans="1:24" ht="17.100000000000001" customHeight="1">
      <c r="A8" s="5"/>
      <c r="B8" s="6"/>
      <c r="C8" s="6"/>
      <c r="D8" s="6"/>
      <c r="E8" s="59"/>
      <c r="F8" s="52" t="s">
        <v>237</v>
      </c>
      <c r="G8" s="52" t="s">
        <v>1</v>
      </c>
      <c r="H8" s="52" t="s">
        <v>237</v>
      </c>
      <c r="I8" s="53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</row>
    <row r="9" spans="1:24" ht="18" customHeight="1">
      <c r="A9" s="107" t="s">
        <v>79</v>
      </c>
      <c r="B9" s="107" t="s">
        <v>80</v>
      </c>
      <c r="C9" s="60" t="s">
        <v>2</v>
      </c>
      <c r="D9" s="54"/>
      <c r="E9" s="54"/>
      <c r="F9" s="55">
        <v>804353</v>
      </c>
      <c r="G9" s="56">
        <f t="shared" ref="G9:G22" si="0">F9/$F$22*100</f>
        <v>40.725765007111228</v>
      </c>
      <c r="H9" s="55">
        <v>785946</v>
      </c>
      <c r="I9" s="56">
        <f t="shared" ref="I9:I40" si="1">(F9/H9-1)*100</f>
        <v>2.3420184083893902</v>
      </c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</row>
    <row r="10" spans="1:24" ht="18" customHeight="1">
      <c r="A10" s="107"/>
      <c r="B10" s="107"/>
      <c r="C10" s="62"/>
      <c r="D10" s="60" t="s">
        <v>21</v>
      </c>
      <c r="E10" s="54"/>
      <c r="F10" s="55">
        <v>351297</v>
      </c>
      <c r="G10" s="56">
        <f t="shared" si="0"/>
        <v>17.786766593402586</v>
      </c>
      <c r="H10" s="55">
        <v>348931</v>
      </c>
      <c r="I10" s="56">
        <f t="shared" si="1"/>
        <v>0.67807102263770513</v>
      </c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</row>
    <row r="11" spans="1:24" ht="18" customHeight="1">
      <c r="A11" s="107"/>
      <c r="B11" s="107"/>
      <c r="C11" s="49"/>
      <c r="D11" s="49"/>
      <c r="E11" s="29" t="s">
        <v>22</v>
      </c>
      <c r="F11" s="55">
        <v>231207</v>
      </c>
      <c r="G11" s="56">
        <f t="shared" si="0"/>
        <v>11.706404961502182</v>
      </c>
      <c r="H11" s="55">
        <v>228691</v>
      </c>
      <c r="I11" s="56">
        <f t="shared" si="1"/>
        <v>1.1001744712297423</v>
      </c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</row>
    <row r="12" spans="1:24" ht="18" customHeight="1">
      <c r="A12" s="107"/>
      <c r="B12" s="107"/>
      <c r="C12" s="49"/>
      <c r="D12" s="28"/>
      <c r="E12" s="29" t="s">
        <v>23</v>
      </c>
      <c r="F12" s="55">
        <v>95366</v>
      </c>
      <c r="G12" s="56">
        <f t="shared" si="0"/>
        <v>4.8285433207412281</v>
      </c>
      <c r="H12" s="55">
        <v>95422</v>
      </c>
      <c r="I12" s="56">
        <f t="shared" si="1"/>
        <v>-5.8686676028585349E-2</v>
      </c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</row>
    <row r="13" spans="1:24" ht="18" customHeight="1">
      <c r="A13" s="107"/>
      <c r="B13" s="107"/>
      <c r="C13" s="61"/>
      <c r="D13" s="54" t="s">
        <v>24</v>
      </c>
      <c r="E13" s="54"/>
      <c r="F13" s="55">
        <v>324853</v>
      </c>
      <c r="G13" s="56">
        <f t="shared" si="0"/>
        <v>16.44786174708754</v>
      </c>
      <c r="H13" s="55">
        <v>312977</v>
      </c>
      <c r="I13" s="56">
        <f t="shared" si="1"/>
        <v>3.7945280324113373</v>
      </c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</row>
    <row r="14" spans="1:24" ht="18" customHeight="1">
      <c r="A14" s="107"/>
      <c r="B14" s="107"/>
      <c r="C14" s="54" t="s">
        <v>3</v>
      </c>
      <c r="D14" s="54"/>
      <c r="E14" s="54"/>
      <c r="F14" s="55">
        <v>6112</v>
      </c>
      <c r="G14" s="56">
        <f t="shared" si="0"/>
        <v>0.30946099004226224</v>
      </c>
      <c r="H14" s="55">
        <v>6160</v>
      </c>
      <c r="I14" s="56">
        <f t="shared" si="1"/>
        <v>-0.77922077922077948</v>
      </c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</row>
    <row r="15" spans="1:24" ht="18" customHeight="1">
      <c r="A15" s="107"/>
      <c r="B15" s="107"/>
      <c r="C15" s="54" t="s">
        <v>4</v>
      </c>
      <c r="D15" s="54"/>
      <c r="E15" s="54"/>
      <c r="F15" s="55">
        <v>45701</v>
      </c>
      <c r="G15" s="56">
        <f t="shared" si="0"/>
        <v>2.3139196181154169</v>
      </c>
      <c r="H15" s="55">
        <v>46570</v>
      </c>
      <c r="I15" s="56">
        <f t="shared" si="1"/>
        <v>-1.8660081597595024</v>
      </c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</row>
    <row r="16" spans="1:24" ht="18" customHeight="1">
      <c r="A16" s="107"/>
      <c r="B16" s="107"/>
      <c r="C16" s="54" t="s">
        <v>25</v>
      </c>
      <c r="D16" s="54"/>
      <c r="E16" s="54"/>
      <c r="F16" s="55">
        <v>67973</v>
      </c>
      <c r="G16" s="56">
        <f t="shared" si="0"/>
        <v>3.4415889849709904</v>
      </c>
      <c r="H16" s="55">
        <v>67254</v>
      </c>
      <c r="I16" s="56">
        <f t="shared" si="1"/>
        <v>1.069081392928295</v>
      </c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</row>
    <row r="17" spans="1:24" ht="18" customHeight="1">
      <c r="A17" s="107"/>
      <c r="B17" s="107"/>
      <c r="C17" s="54" t="s">
        <v>5</v>
      </c>
      <c r="D17" s="54"/>
      <c r="E17" s="54"/>
      <c r="F17" s="55">
        <v>554972</v>
      </c>
      <c r="G17" s="56">
        <f t="shared" si="0"/>
        <v>28.099179411932983</v>
      </c>
      <c r="H17" s="55">
        <v>553189</v>
      </c>
      <c r="I17" s="56">
        <f t="shared" si="1"/>
        <v>0.32231298886999937</v>
      </c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</row>
    <row r="18" spans="1:24" ht="18" customHeight="1">
      <c r="A18" s="107"/>
      <c r="B18" s="107"/>
      <c r="C18" s="54" t="s">
        <v>26</v>
      </c>
      <c r="D18" s="54"/>
      <c r="E18" s="54"/>
      <c r="F18" s="55">
        <v>103218</v>
      </c>
      <c r="G18" s="56">
        <f t="shared" si="0"/>
        <v>5.2261034800690815</v>
      </c>
      <c r="H18" s="55">
        <v>106206</v>
      </c>
      <c r="I18" s="56">
        <f t="shared" si="1"/>
        <v>-2.8134003728602863</v>
      </c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</row>
    <row r="19" spans="1:24" ht="18" customHeight="1">
      <c r="A19" s="107"/>
      <c r="B19" s="107"/>
      <c r="C19" s="54" t="s">
        <v>27</v>
      </c>
      <c r="D19" s="54"/>
      <c r="E19" s="54"/>
      <c r="F19" s="55">
        <v>51896</v>
      </c>
      <c r="G19" s="56">
        <f t="shared" si="0"/>
        <v>2.6275830397960149</v>
      </c>
      <c r="H19" s="55">
        <v>33649</v>
      </c>
      <c r="I19" s="56">
        <f t="shared" si="1"/>
        <v>54.227465897946445</v>
      </c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</row>
    <row r="20" spans="1:24" ht="18" customHeight="1">
      <c r="A20" s="107"/>
      <c r="B20" s="107"/>
      <c r="C20" s="54" t="s">
        <v>6</v>
      </c>
      <c r="D20" s="54"/>
      <c r="E20" s="54"/>
      <c r="F20" s="55">
        <v>112033</v>
      </c>
      <c r="G20" s="56">
        <f t="shared" si="0"/>
        <v>5.672421972742927</v>
      </c>
      <c r="H20" s="55">
        <v>104174</v>
      </c>
      <c r="I20" s="56">
        <f t="shared" si="1"/>
        <v>7.5441088947338031</v>
      </c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</row>
    <row r="21" spans="1:24" ht="18" customHeight="1">
      <c r="A21" s="107"/>
      <c r="B21" s="107"/>
      <c r="C21" s="54" t="s">
        <v>7</v>
      </c>
      <c r="D21" s="54"/>
      <c r="E21" s="54"/>
      <c r="F21" s="55">
        <v>228789</v>
      </c>
      <c r="G21" s="56">
        <f t="shared" si="0"/>
        <v>11.583977495219102</v>
      </c>
      <c r="H21" s="55">
        <v>235133</v>
      </c>
      <c r="I21" s="56">
        <f t="shared" si="1"/>
        <v>-2.6980474880174188</v>
      </c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</row>
    <row r="22" spans="1:24" ht="18" customHeight="1">
      <c r="A22" s="107"/>
      <c r="B22" s="107"/>
      <c r="C22" s="54" t="s">
        <v>8</v>
      </c>
      <c r="D22" s="54"/>
      <c r="E22" s="54"/>
      <c r="F22" s="55">
        <f>SUM(F9,F14:F21)</f>
        <v>1975047</v>
      </c>
      <c r="G22" s="56">
        <f t="shared" si="0"/>
        <v>100</v>
      </c>
      <c r="H22" s="55">
        <f>SUM(H9,H14:H21)</f>
        <v>1938281</v>
      </c>
      <c r="I22" s="56">
        <f t="shared" si="1"/>
        <v>1.8968353917724112</v>
      </c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</row>
    <row r="23" spans="1:24" ht="18" customHeight="1">
      <c r="A23" s="107"/>
      <c r="B23" s="107" t="s">
        <v>81</v>
      </c>
      <c r="C23" s="63" t="s">
        <v>9</v>
      </c>
      <c r="D23" s="29"/>
      <c r="E23" s="29"/>
      <c r="F23" s="55">
        <v>1224508</v>
      </c>
      <c r="G23" s="56">
        <f t="shared" ref="G23:G40" si="2">F23/$F$40*100</f>
        <v>62.7518063126521</v>
      </c>
      <c r="H23" s="55">
        <v>1154345</v>
      </c>
      <c r="I23" s="56">
        <f t="shared" si="1"/>
        <v>6.0781655397649681</v>
      </c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</row>
    <row r="24" spans="1:24" ht="18" customHeight="1">
      <c r="A24" s="107"/>
      <c r="B24" s="107"/>
      <c r="C24" s="62"/>
      <c r="D24" s="29" t="s">
        <v>10</v>
      </c>
      <c r="E24" s="29"/>
      <c r="F24" s="55">
        <v>297405</v>
      </c>
      <c r="G24" s="56">
        <f t="shared" si="2"/>
        <v>15.24097919851426</v>
      </c>
      <c r="H24" s="55">
        <v>305258</v>
      </c>
      <c r="I24" s="56">
        <f t="shared" si="1"/>
        <v>-2.5725779504550239</v>
      </c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</row>
    <row r="25" spans="1:24" ht="18" customHeight="1">
      <c r="A25" s="107"/>
      <c r="B25" s="107"/>
      <c r="C25" s="62"/>
      <c r="D25" s="29" t="s">
        <v>28</v>
      </c>
      <c r="E25" s="29"/>
      <c r="F25" s="55">
        <v>699881</v>
      </c>
      <c r="G25" s="56">
        <f t="shared" si="2"/>
        <v>35.866484297289411</v>
      </c>
      <c r="H25" s="55">
        <v>655387</v>
      </c>
      <c r="I25" s="56">
        <f t="shared" si="1"/>
        <v>6.7889659086921128</v>
      </c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</row>
    <row r="26" spans="1:24" ht="18" customHeight="1">
      <c r="A26" s="107"/>
      <c r="B26" s="107"/>
      <c r="C26" s="61"/>
      <c r="D26" s="29" t="s">
        <v>11</v>
      </c>
      <c r="E26" s="29"/>
      <c r="F26" s="55">
        <v>227222</v>
      </c>
      <c r="G26" s="56">
        <f t="shared" si="2"/>
        <v>11.644342816848429</v>
      </c>
      <c r="H26" s="55">
        <v>193700</v>
      </c>
      <c r="I26" s="56">
        <f t="shared" si="1"/>
        <v>17.306143520908623</v>
      </c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</row>
    <row r="27" spans="1:24" ht="18" customHeight="1">
      <c r="A27" s="107"/>
      <c r="B27" s="107"/>
      <c r="C27" s="63" t="s">
        <v>12</v>
      </c>
      <c r="D27" s="29"/>
      <c r="E27" s="29"/>
      <c r="F27" s="55">
        <v>497252</v>
      </c>
      <c r="G27" s="56">
        <f t="shared" si="2"/>
        <v>25.482447801548773</v>
      </c>
      <c r="H27" s="55">
        <v>538907</v>
      </c>
      <c r="I27" s="56">
        <f t="shared" si="1"/>
        <v>-7.7295340383405691</v>
      </c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</row>
    <row r="28" spans="1:24" ht="18" customHeight="1">
      <c r="A28" s="107"/>
      <c r="B28" s="107"/>
      <c r="C28" s="62"/>
      <c r="D28" s="29" t="s">
        <v>13</v>
      </c>
      <c r="E28" s="29"/>
      <c r="F28" s="55">
        <v>155695</v>
      </c>
      <c r="G28" s="56">
        <f t="shared" si="2"/>
        <v>7.9788310765208319</v>
      </c>
      <c r="H28" s="55">
        <v>174859</v>
      </c>
      <c r="I28" s="56">
        <f t="shared" si="1"/>
        <v>-10.959687519658701</v>
      </c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</row>
    <row r="29" spans="1:24" ht="18" customHeight="1">
      <c r="A29" s="107"/>
      <c r="B29" s="107"/>
      <c r="C29" s="62"/>
      <c r="D29" s="29" t="s">
        <v>29</v>
      </c>
      <c r="E29" s="29"/>
      <c r="F29" s="55">
        <v>24988</v>
      </c>
      <c r="G29" s="56">
        <f t="shared" si="2"/>
        <v>1.2805487070240054</v>
      </c>
      <c r="H29" s="55">
        <v>20581</v>
      </c>
      <c r="I29" s="56">
        <f t="shared" si="1"/>
        <v>21.412953695155721</v>
      </c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</row>
    <row r="30" spans="1:24" ht="18" customHeight="1">
      <c r="A30" s="107"/>
      <c r="B30" s="107"/>
      <c r="C30" s="62"/>
      <c r="D30" s="29" t="s">
        <v>30</v>
      </c>
      <c r="E30" s="29"/>
      <c r="F30" s="55">
        <v>152858</v>
      </c>
      <c r="G30" s="56">
        <f t="shared" si="2"/>
        <v>7.8334446237504167</v>
      </c>
      <c r="H30" s="55">
        <v>154094</v>
      </c>
      <c r="I30" s="56">
        <f t="shared" si="1"/>
        <v>-0.80210780432722339</v>
      </c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</row>
    <row r="31" spans="1:24" ht="18" customHeight="1">
      <c r="A31" s="107"/>
      <c r="B31" s="107"/>
      <c r="C31" s="62"/>
      <c r="D31" s="29" t="s">
        <v>31</v>
      </c>
      <c r="E31" s="29"/>
      <c r="F31" s="55">
        <v>130539</v>
      </c>
      <c r="G31" s="56">
        <f t="shared" si="2"/>
        <v>6.6896729496641054</v>
      </c>
      <c r="H31" s="55">
        <v>150515</v>
      </c>
      <c r="I31" s="56">
        <f t="shared" si="1"/>
        <v>-13.271766933528218</v>
      </c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</row>
    <row r="32" spans="1:24" ht="18" customHeight="1">
      <c r="A32" s="107"/>
      <c r="B32" s="107"/>
      <c r="C32" s="62"/>
      <c r="D32" s="29" t="s">
        <v>14</v>
      </c>
      <c r="E32" s="29"/>
      <c r="F32" s="55">
        <v>28222</v>
      </c>
      <c r="G32" s="56">
        <f t="shared" si="2"/>
        <v>1.446280038803885</v>
      </c>
      <c r="H32" s="55">
        <v>33778</v>
      </c>
      <c r="I32" s="56">
        <f t="shared" si="1"/>
        <v>-16.448575996210547</v>
      </c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</row>
    <row r="33" spans="1:24" ht="18" customHeight="1">
      <c r="A33" s="107"/>
      <c r="B33" s="107"/>
      <c r="C33" s="61"/>
      <c r="D33" s="29" t="s">
        <v>32</v>
      </c>
      <c r="E33" s="29"/>
      <c r="F33" s="55">
        <v>4950</v>
      </c>
      <c r="G33" s="56">
        <f t="shared" si="2"/>
        <v>0.25367040578553013</v>
      </c>
      <c r="H33" s="55">
        <v>5080</v>
      </c>
      <c r="I33" s="56">
        <f t="shared" si="1"/>
        <v>-2.5590551181102317</v>
      </c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</row>
    <row r="34" spans="1:24" ht="18" customHeight="1">
      <c r="A34" s="107"/>
      <c r="B34" s="107"/>
      <c r="C34" s="63" t="s">
        <v>15</v>
      </c>
      <c r="D34" s="29"/>
      <c r="E34" s="29"/>
      <c r="F34" s="55">
        <v>229591</v>
      </c>
      <c r="G34" s="56">
        <f t="shared" si="2"/>
        <v>11.765745885799122</v>
      </c>
      <c r="H34" s="55">
        <v>213531</v>
      </c>
      <c r="I34" s="56">
        <f t="shared" si="1"/>
        <v>7.52115617872815</v>
      </c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</row>
    <row r="35" spans="1:24" ht="18" customHeight="1">
      <c r="A35" s="107"/>
      <c r="B35" s="107"/>
      <c r="C35" s="62"/>
      <c r="D35" s="63" t="s">
        <v>16</v>
      </c>
      <c r="E35" s="29"/>
      <c r="F35" s="55">
        <v>229549</v>
      </c>
      <c r="G35" s="56">
        <f t="shared" si="2"/>
        <v>11.763593530840941</v>
      </c>
      <c r="H35" s="55">
        <v>213481</v>
      </c>
      <c r="I35" s="56">
        <f t="shared" si="1"/>
        <v>7.5266651364758408</v>
      </c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</row>
    <row r="36" spans="1:24" ht="18" customHeight="1">
      <c r="A36" s="107"/>
      <c r="B36" s="107"/>
      <c r="C36" s="62"/>
      <c r="D36" s="62"/>
      <c r="E36" s="57" t="s">
        <v>102</v>
      </c>
      <c r="F36" s="55">
        <v>120002</v>
      </c>
      <c r="G36" s="56">
        <f t="shared" si="2"/>
        <v>6.1496880878939768</v>
      </c>
      <c r="H36" s="55">
        <v>117046</v>
      </c>
      <c r="I36" s="56">
        <f t="shared" si="1"/>
        <v>2.5255027937733932</v>
      </c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</row>
    <row r="37" spans="1:24" ht="18" customHeight="1">
      <c r="A37" s="107"/>
      <c r="B37" s="107"/>
      <c r="C37" s="62"/>
      <c r="D37" s="61"/>
      <c r="E37" s="29" t="s">
        <v>33</v>
      </c>
      <c r="F37" s="55">
        <v>106547</v>
      </c>
      <c r="G37" s="56">
        <f t="shared" si="2"/>
        <v>5.4601658030769453</v>
      </c>
      <c r="H37" s="55">
        <v>96435</v>
      </c>
      <c r="I37" s="56">
        <f t="shared" si="1"/>
        <v>10.485819463887601</v>
      </c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</row>
    <row r="38" spans="1:24" ht="18" customHeight="1">
      <c r="A38" s="107"/>
      <c r="B38" s="107"/>
      <c r="C38" s="62"/>
      <c r="D38" s="54" t="s">
        <v>34</v>
      </c>
      <c r="E38" s="54"/>
      <c r="F38" s="55">
        <v>43</v>
      </c>
      <c r="G38" s="56">
        <f t="shared" si="2"/>
        <v>2.2036015048035951E-3</v>
      </c>
      <c r="H38" s="55">
        <v>51</v>
      </c>
      <c r="I38" s="56">
        <f t="shared" si="1"/>
        <v>-15.686274509803921</v>
      </c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</row>
    <row r="39" spans="1:24" ht="18" customHeight="1">
      <c r="A39" s="107"/>
      <c r="B39" s="107"/>
      <c r="C39" s="61"/>
      <c r="D39" s="54" t="s">
        <v>35</v>
      </c>
      <c r="E39" s="54"/>
      <c r="F39" s="55">
        <v>0</v>
      </c>
      <c r="G39" s="56">
        <f t="shared" si="2"/>
        <v>0</v>
      </c>
      <c r="H39" s="55">
        <v>0</v>
      </c>
      <c r="I39" s="56" t="e">
        <f t="shared" si="1"/>
        <v>#DIV/0!</v>
      </c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</row>
    <row r="40" spans="1:24" ht="18" customHeight="1">
      <c r="A40" s="107"/>
      <c r="B40" s="107"/>
      <c r="C40" s="29" t="s">
        <v>17</v>
      </c>
      <c r="D40" s="29"/>
      <c r="E40" s="29"/>
      <c r="F40" s="55">
        <f>SUM(F23,F27,F34)</f>
        <v>1951351</v>
      </c>
      <c r="G40" s="56">
        <f t="shared" si="2"/>
        <v>100</v>
      </c>
      <c r="H40" s="55">
        <f>SUM(H23,H27,H34)</f>
        <v>1906783</v>
      </c>
      <c r="I40" s="56">
        <f t="shared" si="1"/>
        <v>2.3373399070581113</v>
      </c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</row>
    <row r="41" spans="1:24" ht="18" customHeight="1">
      <c r="A41" s="25" t="s">
        <v>18</v>
      </c>
    </row>
    <row r="42" spans="1:24" ht="18" customHeight="1">
      <c r="A42" s="26" t="s">
        <v>19</v>
      </c>
    </row>
  </sheetData>
  <mergeCells count="5">
    <mergeCell ref="A1:D1"/>
    <mergeCell ref="G6:I6"/>
    <mergeCell ref="A9:A40"/>
    <mergeCell ref="B9:B22"/>
    <mergeCell ref="B23:B40"/>
  </mergeCells>
  <phoneticPr fontId="18"/>
  <printOptions horizontalCentered="1" verticalCentered="1" gridLinesSet="0"/>
  <pageMargins left="0" right="0" top="0.43307086614173229" bottom="0.19685039370078741" header="0.19685039370078741" footer="0.31496062992125984"/>
  <pageSetup paperSize="9" orientation="portrait" useFirstPageNumber="1" horizontalDpi="4294967292" r:id="rId1"/>
  <headerFooter alignWithMargins="0">
    <oddHeader>&amp;R&amp;"明朝,斜体"&amp;9指定都市－3-1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37D0F-5A5D-4EA6-BCA0-C70BC74408CD}">
  <dimension ref="A1:I36"/>
  <sheetViews>
    <sheetView view="pageBreakPreview" zoomScaleNormal="100" zoomScaleSheetLayoutView="100" workbookViewId="0">
      <pane xSplit="4" ySplit="6" topLeftCell="E7" activePane="bottomRight" state="frozen"/>
      <selection activeCell="G46" sqref="G46"/>
      <selection pane="topRight" activeCell="G46" sqref="G46"/>
      <selection pane="bottomLeft" activeCell="G46" sqref="G46"/>
      <selection pane="bottomRight"/>
    </sheetView>
  </sheetViews>
  <sheetFormatPr defaultColWidth="9" defaultRowHeight="13.2"/>
  <cols>
    <col min="1" max="1" width="5.33203125" style="1" customWidth="1"/>
    <col min="2" max="2" width="3.109375" style="1" customWidth="1"/>
    <col min="3" max="3" width="34.77734375" style="1" customWidth="1"/>
    <col min="4" max="9" width="11.88671875" style="1" customWidth="1"/>
    <col min="10" max="16384" width="9" style="1"/>
  </cols>
  <sheetData>
    <row r="1" spans="1:9" ht="33.9" customHeight="1">
      <c r="A1" s="36" t="s">
        <v>0</v>
      </c>
      <c r="B1" s="36"/>
      <c r="C1" s="85" t="s">
        <v>222</v>
      </c>
      <c r="D1" s="37"/>
      <c r="E1" s="37"/>
    </row>
    <row r="4" spans="1:9">
      <c r="A4" s="9" t="s">
        <v>106</v>
      </c>
    </row>
    <row r="5" spans="1:9">
      <c r="I5" s="38" t="s">
        <v>107</v>
      </c>
    </row>
    <row r="6" spans="1:9" s="32" customFormat="1" ht="29.25" customHeight="1">
      <c r="A6" s="67" t="s">
        <v>108</v>
      </c>
      <c r="B6" s="50"/>
      <c r="C6" s="50"/>
      <c r="D6" s="50"/>
      <c r="E6" s="27" t="s">
        <v>209</v>
      </c>
      <c r="F6" s="27" t="s">
        <v>210</v>
      </c>
      <c r="G6" s="27" t="s">
        <v>212</v>
      </c>
      <c r="H6" s="27" t="s">
        <v>214</v>
      </c>
      <c r="I6" s="27" t="s">
        <v>219</v>
      </c>
    </row>
    <row r="7" spans="1:9" ht="27" customHeight="1">
      <c r="A7" s="107" t="s">
        <v>109</v>
      </c>
      <c r="B7" s="60" t="s">
        <v>110</v>
      </c>
      <c r="C7" s="54"/>
      <c r="D7" s="89" t="s">
        <v>111</v>
      </c>
      <c r="E7" s="31">
        <v>1764214</v>
      </c>
      <c r="F7" s="27">
        <v>2042685</v>
      </c>
      <c r="G7" s="27">
        <v>2003681</v>
      </c>
      <c r="H7" s="27">
        <v>1938281</v>
      </c>
      <c r="I7" s="27">
        <v>1975047</v>
      </c>
    </row>
    <row r="8" spans="1:9" ht="27" customHeight="1">
      <c r="A8" s="107"/>
      <c r="B8" s="78"/>
      <c r="C8" s="54" t="s">
        <v>112</v>
      </c>
      <c r="D8" s="89" t="s">
        <v>37</v>
      </c>
      <c r="E8" s="88">
        <v>907529</v>
      </c>
      <c r="F8" s="88">
        <v>883788</v>
      </c>
      <c r="G8" s="88">
        <v>954403</v>
      </c>
      <c r="H8" s="88">
        <v>956053</v>
      </c>
      <c r="I8" s="68">
        <v>974885</v>
      </c>
    </row>
    <row r="9" spans="1:9" ht="27" customHeight="1">
      <c r="A9" s="107"/>
      <c r="B9" s="54" t="s">
        <v>113</v>
      </c>
      <c r="C9" s="54"/>
      <c r="D9" s="89"/>
      <c r="E9" s="88">
        <v>1756789</v>
      </c>
      <c r="F9" s="88">
        <v>2014653</v>
      </c>
      <c r="G9" s="88">
        <v>1962155</v>
      </c>
      <c r="H9" s="88">
        <v>1906783</v>
      </c>
      <c r="I9" s="69">
        <v>1951351</v>
      </c>
    </row>
    <row r="10" spans="1:9" ht="27" customHeight="1">
      <c r="A10" s="107"/>
      <c r="B10" s="54" t="s">
        <v>114</v>
      </c>
      <c r="C10" s="54"/>
      <c r="D10" s="89"/>
      <c r="E10" s="88">
        <v>7425</v>
      </c>
      <c r="F10" s="88">
        <v>28032</v>
      </c>
      <c r="G10" s="88">
        <v>41525</v>
      </c>
      <c r="H10" s="88">
        <v>31498</v>
      </c>
      <c r="I10" s="69">
        <v>23696</v>
      </c>
    </row>
    <row r="11" spans="1:9" ht="27" customHeight="1">
      <c r="A11" s="107"/>
      <c r="B11" s="54" t="s">
        <v>115</v>
      </c>
      <c r="C11" s="54"/>
      <c r="D11" s="89"/>
      <c r="E11" s="88">
        <v>4753</v>
      </c>
      <c r="F11" s="88">
        <v>14991</v>
      </c>
      <c r="G11" s="88">
        <v>10729</v>
      </c>
      <c r="H11" s="88">
        <v>5725</v>
      </c>
      <c r="I11" s="69">
        <v>7264</v>
      </c>
    </row>
    <row r="12" spans="1:9" ht="27" customHeight="1">
      <c r="A12" s="107"/>
      <c r="B12" s="54" t="s">
        <v>116</v>
      </c>
      <c r="C12" s="54"/>
      <c r="D12" s="89"/>
      <c r="E12" s="88">
        <v>2672</v>
      </c>
      <c r="F12" s="88">
        <v>13041</v>
      </c>
      <c r="G12" s="88">
        <v>30796</v>
      </c>
      <c r="H12" s="88">
        <v>25773</v>
      </c>
      <c r="I12" s="69">
        <v>16433</v>
      </c>
    </row>
    <row r="13" spans="1:9" ht="27" customHeight="1">
      <c r="A13" s="107"/>
      <c r="B13" s="54" t="s">
        <v>117</v>
      </c>
      <c r="C13" s="54"/>
      <c r="D13" s="89"/>
      <c r="E13" s="88">
        <v>2243</v>
      </c>
      <c r="F13" s="88">
        <v>10369</v>
      </c>
      <c r="G13" s="88">
        <v>17755</v>
      </c>
      <c r="H13" s="88">
        <v>-5024</v>
      </c>
      <c r="I13" s="69">
        <v>-9340</v>
      </c>
    </row>
    <row r="14" spans="1:9" ht="27" customHeight="1">
      <c r="A14" s="107"/>
      <c r="B14" s="54" t="s">
        <v>118</v>
      </c>
      <c r="C14" s="54"/>
      <c r="D14" s="89"/>
      <c r="E14" s="88">
        <v>0</v>
      </c>
      <c r="F14" s="88">
        <v>0</v>
      </c>
      <c r="G14" s="88">
        <v>0</v>
      </c>
      <c r="H14" s="88">
        <v>0</v>
      </c>
      <c r="I14" s="69">
        <v>0</v>
      </c>
    </row>
    <row r="15" spans="1:9" ht="27" customHeight="1">
      <c r="A15" s="107"/>
      <c r="B15" s="54" t="s">
        <v>119</v>
      </c>
      <c r="C15" s="54"/>
      <c r="D15" s="89"/>
      <c r="E15" s="88">
        <v>3418</v>
      </c>
      <c r="F15" s="88">
        <v>15145</v>
      </c>
      <c r="G15" s="88">
        <v>64104</v>
      </c>
      <c r="H15" s="88">
        <v>27155</v>
      </c>
      <c r="I15" s="69">
        <v>14227</v>
      </c>
    </row>
    <row r="16" spans="1:9" ht="27" customHeight="1">
      <c r="A16" s="107"/>
      <c r="B16" s="54" t="s">
        <v>120</v>
      </c>
      <c r="C16" s="54"/>
      <c r="D16" s="89" t="s">
        <v>38</v>
      </c>
      <c r="E16" s="88">
        <v>226282</v>
      </c>
      <c r="F16" s="88">
        <v>231287</v>
      </c>
      <c r="G16" s="88">
        <v>277058</v>
      </c>
      <c r="H16" s="88">
        <v>309689</v>
      </c>
      <c r="I16" s="69">
        <v>333115</v>
      </c>
    </row>
    <row r="17" spans="1:9" ht="27" customHeight="1">
      <c r="A17" s="107"/>
      <c r="B17" s="54" t="s">
        <v>121</v>
      </c>
      <c r="C17" s="54"/>
      <c r="D17" s="89" t="s">
        <v>39</v>
      </c>
      <c r="E17" s="88">
        <v>216966</v>
      </c>
      <c r="F17" s="88">
        <v>268315</v>
      </c>
      <c r="G17" s="88">
        <v>296524</v>
      </c>
      <c r="H17" s="88">
        <v>265408</v>
      </c>
      <c r="I17" s="69">
        <v>347580</v>
      </c>
    </row>
    <row r="18" spans="1:9" ht="27" customHeight="1">
      <c r="A18" s="107"/>
      <c r="B18" s="54" t="s">
        <v>122</v>
      </c>
      <c r="C18" s="54"/>
      <c r="D18" s="89" t="s">
        <v>40</v>
      </c>
      <c r="E18" s="88">
        <v>1802863</v>
      </c>
      <c r="F18" s="88">
        <v>1734635</v>
      </c>
      <c r="G18" s="88">
        <v>1702596</v>
      </c>
      <c r="H18" s="88">
        <v>1628134</v>
      </c>
      <c r="I18" s="69">
        <v>1526879</v>
      </c>
    </row>
    <row r="19" spans="1:9" ht="27" customHeight="1">
      <c r="A19" s="107"/>
      <c r="B19" s="54" t="s">
        <v>123</v>
      </c>
      <c r="C19" s="54"/>
      <c r="D19" s="89" t="s">
        <v>124</v>
      </c>
      <c r="E19" s="88">
        <v>1793551</v>
      </c>
      <c r="F19" s="88">
        <v>1771663</v>
      </c>
      <c r="G19" s="88">
        <v>1722062</v>
      </c>
      <c r="H19" s="88">
        <v>1583853</v>
      </c>
      <c r="I19" s="88">
        <f>I17+I18-I16</f>
        <v>1541344</v>
      </c>
    </row>
    <row r="20" spans="1:9" ht="27" customHeight="1">
      <c r="A20" s="107"/>
      <c r="B20" s="54" t="s">
        <v>125</v>
      </c>
      <c r="C20" s="54"/>
      <c r="D20" s="89" t="s">
        <v>126</v>
      </c>
      <c r="E20" s="70">
        <f>E18/E8</f>
        <v>1.9865624128815718</v>
      </c>
      <c r="F20" s="70">
        <f>F18/F8</f>
        <v>1.9627274866823265</v>
      </c>
      <c r="G20" s="70">
        <f>G18/G8</f>
        <v>1.783938231543698</v>
      </c>
      <c r="H20" s="70">
        <f>H18/H8</f>
        <v>1.7029746258837115</v>
      </c>
      <c r="I20" s="70">
        <f>I18/I8</f>
        <v>1.5662144765792889</v>
      </c>
    </row>
    <row r="21" spans="1:9" ht="27" customHeight="1">
      <c r="A21" s="107"/>
      <c r="B21" s="54" t="s">
        <v>127</v>
      </c>
      <c r="C21" s="54"/>
      <c r="D21" s="89" t="s">
        <v>128</v>
      </c>
      <c r="E21" s="70">
        <f>E19/E8</f>
        <v>1.9763015837510427</v>
      </c>
      <c r="F21" s="70">
        <f>F19/F8</f>
        <v>2.0046244121893486</v>
      </c>
      <c r="G21" s="70">
        <f>G19/G8</f>
        <v>1.8043342277842798</v>
      </c>
      <c r="H21" s="70">
        <f>H19/H8</f>
        <v>1.6566581559808922</v>
      </c>
      <c r="I21" s="70">
        <f>I19/I8</f>
        <v>1.5810521240966884</v>
      </c>
    </row>
    <row r="22" spans="1:9" ht="27" customHeight="1">
      <c r="A22" s="107"/>
      <c r="B22" s="54" t="s">
        <v>129</v>
      </c>
      <c r="C22" s="54"/>
      <c r="D22" s="89" t="s">
        <v>130</v>
      </c>
      <c r="E22" s="88">
        <v>669915.66911973699</v>
      </c>
      <c r="F22" s="88">
        <f>F18/F24*1000000</f>
        <v>630223.60024589347</v>
      </c>
      <c r="G22" s="88">
        <f>G18/G24*1000000</f>
        <v>618583.26442407607</v>
      </c>
      <c r="H22" s="88">
        <f>H18/H24*1000000</f>
        <v>591529.90177342633</v>
      </c>
      <c r="I22" s="88">
        <f>I18/I24*1000000</f>
        <v>554742.1679603199</v>
      </c>
    </row>
    <row r="23" spans="1:9" ht="27" customHeight="1">
      <c r="A23" s="107"/>
      <c r="B23" s="54" t="s">
        <v>131</v>
      </c>
      <c r="C23" s="54"/>
      <c r="D23" s="89" t="s">
        <v>132</v>
      </c>
      <c r="E23" s="88">
        <f>E19/E24*1000000</f>
        <v>666453.99703104771</v>
      </c>
      <c r="F23" s="88">
        <f>F19/F24*1000000</f>
        <v>643676.52807791857</v>
      </c>
      <c r="G23" s="88">
        <f>G19/G24*1000000</f>
        <v>625655.60679142503</v>
      </c>
      <c r="H23" s="88">
        <f>H19/H24*1000000</f>
        <v>575441.8306561663</v>
      </c>
      <c r="I23" s="88">
        <f>I19/I24*1000000</f>
        <v>559997.55850504944</v>
      </c>
    </row>
    <row r="24" spans="1:9" ht="27" customHeight="1">
      <c r="A24" s="107"/>
      <c r="B24" s="71" t="s">
        <v>133</v>
      </c>
      <c r="C24" s="72"/>
      <c r="D24" s="89" t="s">
        <v>134</v>
      </c>
      <c r="E24" s="88">
        <v>2691185</v>
      </c>
      <c r="F24" s="88">
        <v>2752412</v>
      </c>
      <c r="G24" s="88">
        <f>F24</f>
        <v>2752412</v>
      </c>
      <c r="H24" s="88">
        <f>G24</f>
        <v>2752412</v>
      </c>
      <c r="I24" s="69">
        <f>H24</f>
        <v>2752412</v>
      </c>
    </row>
    <row r="25" spans="1:9" ht="27" customHeight="1">
      <c r="A25" s="107"/>
      <c r="B25" s="29" t="s">
        <v>135</v>
      </c>
      <c r="C25" s="29"/>
      <c r="D25" s="29"/>
      <c r="E25" s="88">
        <v>851840</v>
      </c>
      <c r="F25" s="88">
        <v>864931</v>
      </c>
      <c r="G25" s="88">
        <v>899579</v>
      </c>
      <c r="H25" s="88">
        <v>872042</v>
      </c>
      <c r="I25" s="87">
        <v>889352</v>
      </c>
    </row>
    <row r="26" spans="1:9" ht="27" customHeight="1">
      <c r="A26" s="107"/>
      <c r="B26" s="29" t="s">
        <v>136</v>
      </c>
      <c r="C26" s="29"/>
      <c r="D26" s="29"/>
      <c r="E26" s="73">
        <v>0.92600000000000005</v>
      </c>
      <c r="F26" s="73">
        <v>0.93700000000000006</v>
      </c>
      <c r="G26" s="73">
        <v>0.92300000000000004</v>
      </c>
      <c r="H26" s="73">
        <v>0.92300000000000004</v>
      </c>
      <c r="I26" s="74">
        <v>0.91900000000000004</v>
      </c>
    </row>
    <row r="27" spans="1:9" ht="27" customHeight="1">
      <c r="A27" s="107"/>
      <c r="B27" s="29" t="s">
        <v>137</v>
      </c>
      <c r="C27" s="29"/>
      <c r="D27" s="29"/>
      <c r="E27" s="75">
        <v>0.3</v>
      </c>
      <c r="F27" s="75">
        <v>1.5</v>
      </c>
      <c r="G27" s="75">
        <v>3.4</v>
      </c>
      <c r="H27" s="75">
        <v>3</v>
      </c>
      <c r="I27" s="76">
        <v>1.8</v>
      </c>
    </row>
    <row r="28" spans="1:9" ht="27" customHeight="1">
      <c r="A28" s="107"/>
      <c r="B28" s="29" t="s">
        <v>138</v>
      </c>
      <c r="C28" s="29"/>
      <c r="D28" s="29"/>
      <c r="E28" s="75">
        <v>93.4</v>
      </c>
      <c r="F28" s="75">
        <v>94.3</v>
      </c>
      <c r="G28" s="75">
        <v>85.1</v>
      </c>
      <c r="H28" s="75">
        <v>92.4</v>
      </c>
      <c r="I28" s="76">
        <v>92</v>
      </c>
    </row>
    <row r="29" spans="1:9" ht="27" customHeight="1">
      <c r="A29" s="107"/>
      <c r="B29" s="29" t="s">
        <v>139</v>
      </c>
      <c r="C29" s="29"/>
      <c r="D29" s="29"/>
      <c r="E29" s="75">
        <v>52.9</v>
      </c>
      <c r="F29" s="75">
        <v>44.9</v>
      </c>
      <c r="G29" s="75">
        <v>47.1</v>
      </c>
      <c r="H29" s="75">
        <v>51.8</v>
      </c>
      <c r="I29" s="76">
        <v>52.3</v>
      </c>
    </row>
    <row r="30" spans="1:9" ht="27" customHeight="1">
      <c r="A30" s="107"/>
      <c r="B30" s="107" t="s">
        <v>140</v>
      </c>
      <c r="C30" s="29" t="s">
        <v>141</v>
      </c>
      <c r="D30" s="29"/>
      <c r="E30" s="75">
        <v>0</v>
      </c>
      <c r="F30" s="75">
        <v>0</v>
      </c>
      <c r="G30" s="75">
        <v>0</v>
      </c>
      <c r="H30" s="75">
        <v>0</v>
      </c>
      <c r="I30" s="76">
        <v>0</v>
      </c>
    </row>
    <row r="31" spans="1:9" ht="27" customHeight="1">
      <c r="A31" s="107"/>
      <c r="B31" s="107"/>
      <c r="C31" s="29" t="s">
        <v>142</v>
      </c>
      <c r="D31" s="29"/>
      <c r="E31" s="75">
        <v>0</v>
      </c>
      <c r="F31" s="75">
        <v>0</v>
      </c>
      <c r="G31" s="75">
        <v>0</v>
      </c>
      <c r="H31" s="75">
        <v>0</v>
      </c>
      <c r="I31" s="76">
        <v>0</v>
      </c>
    </row>
    <row r="32" spans="1:9" ht="27" customHeight="1">
      <c r="A32" s="107"/>
      <c r="B32" s="107"/>
      <c r="C32" s="29" t="s">
        <v>143</v>
      </c>
      <c r="D32" s="29"/>
      <c r="E32" s="75">
        <v>3.2</v>
      </c>
      <c r="F32" s="75">
        <v>2.7</v>
      </c>
      <c r="G32" s="75">
        <v>1.8</v>
      </c>
      <c r="H32" s="75">
        <v>1.3</v>
      </c>
      <c r="I32" s="76">
        <v>0.9</v>
      </c>
    </row>
    <row r="33" spans="1:9" ht="27" customHeight="1">
      <c r="A33" s="107"/>
      <c r="B33" s="107"/>
      <c r="C33" s="29" t="s">
        <v>144</v>
      </c>
      <c r="D33" s="29"/>
      <c r="E33" s="75">
        <v>23.5</v>
      </c>
      <c r="F33" s="75">
        <v>5.3</v>
      </c>
      <c r="G33" s="75">
        <v>0</v>
      </c>
      <c r="H33" s="75">
        <v>0</v>
      </c>
      <c r="I33" s="77">
        <v>0</v>
      </c>
    </row>
    <row r="34" spans="1:9" ht="27" customHeight="1">
      <c r="A34" s="1" t="s">
        <v>221</v>
      </c>
      <c r="E34" s="39"/>
      <c r="F34" s="39"/>
      <c r="G34" s="39"/>
      <c r="H34" s="39"/>
      <c r="I34" s="40"/>
    </row>
    <row r="35" spans="1:9" ht="27" customHeight="1">
      <c r="A35" s="11" t="s">
        <v>82</v>
      </c>
    </row>
    <row r="36" spans="1:9">
      <c r="A36" s="41"/>
    </row>
  </sheetData>
  <mergeCells count="2">
    <mergeCell ref="A7:A33"/>
    <mergeCell ref="B30:B33"/>
  </mergeCells>
  <phoneticPr fontId="18"/>
  <pageMargins left="0.31496062992125984" right="0.19685039370078741" top="0.98425196850393704" bottom="0.98425196850393704" header="0.51181102362204722" footer="0.51181102362204722"/>
  <pageSetup paperSize="9" scale="82" firstPageNumber="2" orientation="portrait" useFirstPageNumber="1" horizontalDpi="4294967292" r:id="rId1"/>
  <headerFooter alignWithMargins="0">
    <oddHeader>&amp;R&amp;"明朝,斜体"&amp;9指定都市－3-2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7188E-B07C-4105-81FE-4B683EEB1350}">
  <dimension ref="A1:Y50"/>
  <sheetViews>
    <sheetView view="pageBreakPreview" zoomScaleNormal="100" zoomScaleSheetLayoutView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/>
    </sheetView>
  </sheetViews>
  <sheetFormatPr defaultColWidth="9" defaultRowHeight="13.2"/>
  <cols>
    <col min="1" max="1" width="3.6640625" style="1" customWidth="1"/>
    <col min="2" max="3" width="1.6640625" style="1" customWidth="1"/>
    <col min="4" max="4" width="22.6640625" style="1" customWidth="1"/>
    <col min="5" max="5" width="10.6640625" style="1" customWidth="1"/>
    <col min="6" max="21" width="13.6640625" style="1" customWidth="1"/>
    <col min="22" max="25" width="12" style="1" customWidth="1"/>
    <col min="26" max="16384" width="9" style="1"/>
  </cols>
  <sheetData>
    <row r="1" spans="1:25" ht="33.9" customHeight="1">
      <c r="A1" s="17" t="s">
        <v>0</v>
      </c>
      <c r="B1" s="13"/>
      <c r="C1" s="13"/>
      <c r="D1" s="97" t="s">
        <v>252</v>
      </c>
      <c r="E1" s="14"/>
      <c r="F1" s="14"/>
      <c r="G1" s="14"/>
    </row>
    <row r="2" spans="1:25" ht="15" customHeight="1"/>
    <row r="3" spans="1:25" ht="15" customHeight="1">
      <c r="A3" s="15" t="s">
        <v>145</v>
      </c>
      <c r="B3" s="15"/>
      <c r="C3" s="15"/>
      <c r="D3" s="15"/>
    </row>
    <row r="4" spans="1:25" ht="15" customHeight="1">
      <c r="A4" s="15"/>
      <c r="B4" s="15"/>
      <c r="C4" s="15"/>
      <c r="D4" s="15"/>
    </row>
    <row r="5" spans="1:25" ht="15.9" customHeight="1">
      <c r="A5" s="12" t="s">
        <v>246</v>
      </c>
      <c r="B5" s="12"/>
      <c r="C5" s="12"/>
      <c r="D5" s="12"/>
      <c r="K5" s="16"/>
      <c r="O5" s="16" t="s">
        <v>43</v>
      </c>
    </row>
    <row r="6" spans="1:25" ht="15.9" customHeight="1">
      <c r="A6" s="118" t="s">
        <v>44</v>
      </c>
      <c r="B6" s="119"/>
      <c r="C6" s="119"/>
      <c r="D6" s="119"/>
      <c r="E6" s="119"/>
      <c r="F6" s="111" t="s">
        <v>238</v>
      </c>
      <c r="G6" s="111"/>
      <c r="H6" s="111" t="s">
        <v>247</v>
      </c>
      <c r="I6" s="111"/>
      <c r="J6" s="111" t="s">
        <v>240</v>
      </c>
      <c r="K6" s="111"/>
      <c r="L6" s="111" t="s">
        <v>241</v>
      </c>
      <c r="M6" s="111"/>
      <c r="N6" s="111" t="s">
        <v>248</v>
      </c>
      <c r="O6" s="111"/>
    </row>
    <row r="7" spans="1:25" ht="15.9" customHeight="1">
      <c r="A7" s="119"/>
      <c r="B7" s="119"/>
      <c r="C7" s="119"/>
      <c r="D7" s="119"/>
      <c r="E7" s="119"/>
      <c r="F7" s="52" t="s">
        <v>235</v>
      </c>
      <c r="G7" s="52" t="s">
        <v>236</v>
      </c>
      <c r="H7" s="52" t="s">
        <v>235</v>
      </c>
      <c r="I7" s="52" t="s">
        <v>236</v>
      </c>
      <c r="J7" s="52" t="s">
        <v>235</v>
      </c>
      <c r="K7" s="52" t="s">
        <v>236</v>
      </c>
      <c r="L7" s="52" t="s">
        <v>235</v>
      </c>
      <c r="M7" s="52" t="s">
        <v>236</v>
      </c>
      <c r="N7" s="52" t="s">
        <v>235</v>
      </c>
      <c r="O7" s="52" t="s">
        <v>236</v>
      </c>
    </row>
    <row r="8" spans="1:25" ht="15.9" customHeight="1">
      <c r="A8" s="120" t="s">
        <v>83</v>
      </c>
      <c r="B8" s="60" t="s">
        <v>45</v>
      </c>
      <c r="C8" s="54"/>
      <c r="D8" s="54"/>
      <c r="E8" s="96" t="s">
        <v>36</v>
      </c>
      <c r="F8" s="104">
        <v>60471</v>
      </c>
      <c r="G8" s="95">
        <v>60515</v>
      </c>
      <c r="H8" s="95">
        <v>554</v>
      </c>
      <c r="I8" s="95">
        <v>705</v>
      </c>
      <c r="J8" s="95">
        <v>78276</v>
      </c>
      <c r="K8" s="95">
        <v>76984</v>
      </c>
      <c r="L8" s="95">
        <v>16927</v>
      </c>
      <c r="M8" s="95">
        <v>16159</v>
      </c>
      <c r="N8" s="95">
        <v>7245</v>
      </c>
      <c r="O8" s="95">
        <v>7658</v>
      </c>
      <c r="P8" s="18"/>
      <c r="Q8" s="18"/>
      <c r="R8" s="18"/>
      <c r="S8" s="18"/>
      <c r="T8" s="18"/>
      <c r="U8" s="18"/>
      <c r="V8" s="18"/>
      <c r="W8" s="18"/>
      <c r="X8" s="18"/>
      <c r="Y8" s="18"/>
    </row>
    <row r="9" spans="1:25" ht="15.9" customHeight="1">
      <c r="A9" s="120"/>
      <c r="B9" s="62"/>
      <c r="C9" s="54" t="s">
        <v>46</v>
      </c>
      <c r="D9" s="54"/>
      <c r="E9" s="96" t="s">
        <v>37</v>
      </c>
      <c r="F9" s="95">
        <f>ROUND(56462742+5652683,1)/1000</f>
        <v>62115.425000000003</v>
      </c>
      <c r="G9" s="95">
        <v>60515</v>
      </c>
      <c r="H9" s="95">
        <v>554</v>
      </c>
      <c r="I9" s="95">
        <v>672</v>
      </c>
      <c r="J9" s="95">
        <f>58845+19396</f>
        <v>78241</v>
      </c>
      <c r="K9" s="95">
        <v>76915</v>
      </c>
      <c r="L9" s="95">
        <v>16927</v>
      </c>
      <c r="M9" s="95">
        <v>16147</v>
      </c>
      <c r="N9" s="95">
        <v>7245</v>
      </c>
      <c r="O9" s="95">
        <v>7658</v>
      </c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 ht="15.9" customHeight="1">
      <c r="A10" s="120"/>
      <c r="B10" s="61"/>
      <c r="C10" s="54" t="s">
        <v>47</v>
      </c>
      <c r="D10" s="54"/>
      <c r="E10" s="96" t="s">
        <v>38</v>
      </c>
      <c r="F10" s="95">
        <v>355</v>
      </c>
      <c r="G10" s="95">
        <v>0</v>
      </c>
      <c r="H10" s="95">
        <v>0</v>
      </c>
      <c r="I10" s="95">
        <v>32</v>
      </c>
      <c r="J10" s="64">
        <v>35</v>
      </c>
      <c r="K10" s="64">
        <v>69</v>
      </c>
      <c r="L10" s="95">
        <v>0</v>
      </c>
      <c r="M10" s="95">
        <v>12</v>
      </c>
      <c r="N10" s="95">
        <v>0</v>
      </c>
      <c r="O10" s="95">
        <v>0</v>
      </c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5" ht="15.9" customHeight="1">
      <c r="A11" s="120"/>
      <c r="B11" s="60" t="s">
        <v>48</v>
      </c>
      <c r="C11" s="54"/>
      <c r="D11" s="54"/>
      <c r="E11" s="96" t="s">
        <v>39</v>
      </c>
      <c r="F11" s="95">
        <v>52957</v>
      </c>
      <c r="G11" s="95">
        <v>53735</v>
      </c>
      <c r="H11" s="95">
        <v>1005</v>
      </c>
      <c r="I11" s="103">
        <v>1057</v>
      </c>
      <c r="J11" s="95">
        <v>75172</v>
      </c>
      <c r="K11" s="95">
        <v>73866</v>
      </c>
      <c r="L11" s="95">
        <v>12772</v>
      </c>
      <c r="M11" s="95">
        <v>16388</v>
      </c>
      <c r="N11" s="95">
        <v>7184</v>
      </c>
      <c r="O11" s="95">
        <v>7583</v>
      </c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" ht="15.9" customHeight="1">
      <c r="A12" s="120"/>
      <c r="B12" s="62"/>
      <c r="C12" s="54" t="s">
        <v>49</v>
      </c>
      <c r="D12" s="54"/>
      <c r="E12" s="96" t="s">
        <v>40</v>
      </c>
      <c r="F12" s="95">
        <f>ROUND(50241168+2283548,1)/1000</f>
        <v>52524.716</v>
      </c>
      <c r="G12" s="95">
        <v>52790</v>
      </c>
      <c r="H12" s="95">
        <f>ROUND(485871+51607,1)/1000</f>
        <v>537.47799999999995</v>
      </c>
      <c r="I12" s="95">
        <v>657</v>
      </c>
      <c r="J12" s="95">
        <f>71321+3851</f>
        <v>75172</v>
      </c>
      <c r="K12" s="95">
        <v>73866</v>
      </c>
      <c r="L12" s="95">
        <v>12770</v>
      </c>
      <c r="M12" s="95">
        <v>16338</v>
      </c>
      <c r="N12" s="95">
        <v>7184</v>
      </c>
      <c r="O12" s="95">
        <v>7583</v>
      </c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5" ht="15.9" customHeight="1">
      <c r="A13" s="120"/>
      <c r="B13" s="61"/>
      <c r="C13" s="54" t="s">
        <v>50</v>
      </c>
      <c r="D13" s="54"/>
      <c r="E13" s="96" t="s">
        <v>41</v>
      </c>
      <c r="F13" s="95">
        <v>432</v>
      </c>
      <c r="G13" s="95">
        <v>945</v>
      </c>
      <c r="H13" s="64">
        <v>467</v>
      </c>
      <c r="I13" s="64">
        <v>399</v>
      </c>
      <c r="J13" s="64">
        <v>0</v>
      </c>
      <c r="K13" s="64">
        <v>0</v>
      </c>
      <c r="L13" s="95">
        <v>2</v>
      </c>
      <c r="M13" s="104">
        <v>51</v>
      </c>
      <c r="N13" s="95">
        <v>0</v>
      </c>
      <c r="O13" s="95">
        <v>0</v>
      </c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pans="1:25" ht="15.9" customHeight="1">
      <c r="A14" s="120"/>
      <c r="B14" s="54" t="s">
        <v>51</v>
      </c>
      <c r="C14" s="54"/>
      <c r="D14" s="54"/>
      <c r="E14" s="96" t="s">
        <v>87</v>
      </c>
      <c r="F14" s="95">
        <f>F9-F12</f>
        <v>9590.7090000000026</v>
      </c>
      <c r="G14" s="95">
        <f>G9-G12</f>
        <v>7725</v>
      </c>
      <c r="H14" s="95">
        <f t="shared" ref="G14:O15" si="0">H9-H12</f>
        <v>16.522000000000048</v>
      </c>
      <c r="I14" s="95">
        <f t="shared" si="0"/>
        <v>15</v>
      </c>
      <c r="J14" s="95">
        <f t="shared" si="0"/>
        <v>3069</v>
      </c>
      <c r="K14" s="95">
        <f t="shared" si="0"/>
        <v>3049</v>
      </c>
      <c r="L14" s="95">
        <f t="shared" si="0"/>
        <v>4157</v>
      </c>
      <c r="M14" s="95">
        <f t="shared" si="0"/>
        <v>-191</v>
      </c>
      <c r="N14" s="95">
        <f t="shared" si="0"/>
        <v>61</v>
      </c>
      <c r="O14" s="95">
        <f t="shared" si="0"/>
        <v>75</v>
      </c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25" ht="15.9" customHeight="1">
      <c r="A15" s="120"/>
      <c r="B15" s="54" t="s">
        <v>52</v>
      </c>
      <c r="C15" s="54"/>
      <c r="D15" s="54"/>
      <c r="E15" s="96" t="s">
        <v>88</v>
      </c>
      <c r="F15" s="95">
        <f>F10-F13</f>
        <v>-77</v>
      </c>
      <c r="G15" s="95">
        <f t="shared" si="0"/>
        <v>-945</v>
      </c>
      <c r="H15" s="95">
        <f t="shared" si="0"/>
        <v>-467</v>
      </c>
      <c r="I15" s="95">
        <f t="shared" si="0"/>
        <v>-367</v>
      </c>
      <c r="J15" s="95">
        <f t="shared" si="0"/>
        <v>35</v>
      </c>
      <c r="K15" s="95">
        <f t="shared" si="0"/>
        <v>69</v>
      </c>
      <c r="L15" s="95">
        <f t="shared" si="0"/>
        <v>-2</v>
      </c>
      <c r="M15" s="95">
        <f t="shared" si="0"/>
        <v>-39</v>
      </c>
      <c r="N15" s="95">
        <f t="shared" si="0"/>
        <v>0</v>
      </c>
      <c r="O15" s="95">
        <f t="shared" si="0"/>
        <v>0</v>
      </c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5" ht="15.9" customHeight="1">
      <c r="A16" s="120"/>
      <c r="B16" s="54" t="s">
        <v>53</v>
      </c>
      <c r="C16" s="54"/>
      <c r="D16" s="54"/>
      <c r="E16" s="96" t="s">
        <v>89</v>
      </c>
      <c r="F16" s="95">
        <f>F8-F11</f>
        <v>7514</v>
      </c>
      <c r="G16" s="95">
        <f t="shared" ref="G16:O16" si="1">G8-G11</f>
        <v>6780</v>
      </c>
      <c r="H16" s="95">
        <f t="shared" si="1"/>
        <v>-451</v>
      </c>
      <c r="I16" s="95">
        <f t="shared" si="1"/>
        <v>-352</v>
      </c>
      <c r="J16" s="95">
        <f t="shared" si="1"/>
        <v>3104</v>
      </c>
      <c r="K16" s="95">
        <f t="shared" si="1"/>
        <v>3118</v>
      </c>
      <c r="L16" s="95">
        <f t="shared" si="1"/>
        <v>4155</v>
      </c>
      <c r="M16" s="95">
        <f t="shared" si="1"/>
        <v>-229</v>
      </c>
      <c r="N16" s="95">
        <f t="shared" si="1"/>
        <v>61</v>
      </c>
      <c r="O16" s="95">
        <f t="shared" si="1"/>
        <v>75</v>
      </c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5" ht="15.9" customHeight="1">
      <c r="A17" s="120"/>
      <c r="B17" s="54" t="s">
        <v>54</v>
      </c>
      <c r="C17" s="54"/>
      <c r="D17" s="54"/>
      <c r="E17" s="52"/>
      <c r="F17" s="64">
        <v>0</v>
      </c>
      <c r="G17" s="64">
        <v>0</v>
      </c>
      <c r="H17" s="64">
        <v>0</v>
      </c>
      <c r="I17" s="64">
        <v>0</v>
      </c>
      <c r="J17" s="95">
        <v>0</v>
      </c>
      <c r="K17" s="95">
        <v>0</v>
      </c>
      <c r="L17" s="104">
        <v>114363</v>
      </c>
      <c r="M17" s="95">
        <v>118518</v>
      </c>
      <c r="N17" s="64">
        <v>34854</v>
      </c>
      <c r="O17" s="64">
        <v>34915</v>
      </c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 ht="15.9" customHeight="1">
      <c r="A18" s="120"/>
      <c r="B18" s="54" t="s">
        <v>55</v>
      </c>
      <c r="C18" s="54"/>
      <c r="D18" s="54"/>
      <c r="E18" s="52"/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5">
        <v>0</v>
      </c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 ht="15.9" customHeight="1">
      <c r="A19" s="120" t="s">
        <v>84</v>
      </c>
      <c r="B19" s="60" t="s">
        <v>56</v>
      </c>
      <c r="C19" s="54"/>
      <c r="D19" s="54"/>
      <c r="E19" s="96"/>
      <c r="F19" s="95">
        <v>12602</v>
      </c>
      <c r="G19" s="95">
        <v>10321</v>
      </c>
      <c r="H19" s="95">
        <v>157</v>
      </c>
      <c r="I19" s="95">
        <v>195</v>
      </c>
      <c r="J19" s="95">
        <v>62027</v>
      </c>
      <c r="K19" s="95">
        <v>52212</v>
      </c>
      <c r="L19" s="95">
        <v>23821</v>
      </c>
      <c r="M19" s="95">
        <v>30381</v>
      </c>
      <c r="N19" s="95">
        <v>3039</v>
      </c>
      <c r="O19" s="95">
        <v>4108</v>
      </c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 ht="15.9" customHeight="1">
      <c r="A20" s="120"/>
      <c r="B20" s="61"/>
      <c r="C20" s="54" t="s">
        <v>57</v>
      </c>
      <c r="D20" s="54"/>
      <c r="E20" s="96"/>
      <c r="F20" s="95">
        <v>9000</v>
      </c>
      <c r="G20" s="95">
        <v>8600</v>
      </c>
      <c r="H20" s="95">
        <v>0</v>
      </c>
      <c r="I20" s="95">
        <v>0</v>
      </c>
      <c r="J20" s="95">
        <v>37550</v>
      </c>
      <c r="K20" s="95">
        <v>33626</v>
      </c>
      <c r="L20" s="95">
        <v>23749</v>
      </c>
      <c r="M20" s="95">
        <v>30245</v>
      </c>
      <c r="N20" s="95">
        <v>2435</v>
      </c>
      <c r="O20" s="95">
        <v>3208</v>
      </c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15.9" customHeight="1">
      <c r="A21" s="120"/>
      <c r="B21" s="54" t="s">
        <v>58</v>
      </c>
      <c r="C21" s="54"/>
      <c r="D21" s="54"/>
      <c r="E21" s="96" t="s">
        <v>90</v>
      </c>
      <c r="F21" s="95">
        <v>12602</v>
      </c>
      <c r="G21" s="95">
        <v>10321</v>
      </c>
      <c r="H21" s="95">
        <v>157</v>
      </c>
      <c r="I21" s="95">
        <v>195</v>
      </c>
      <c r="J21" s="95">
        <v>62027</v>
      </c>
      <c r="K21" s="95">
        <v>52212</v>
      </c>
      <c r="L21" s="95">
        <v>23821</v>
      </c>
      <c r="M21" s="95">
        <v>30381</v>
      </c>
      <c r="N21" s="95">
        <v>3039</v>
      </c>
      <c r="O21" s="95">
        <v>4108</v>
      </c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 ht="15.9" customHeight="1">
      <c r="A22" s="120"/>
      <c r="B22" s="60" t="s">
        <v>59</v>
      </c>
      <c r="C22" s="54"/>
      <c r="D22" s="54"/>
      <c r="E22" s="96" t="s">
        <v>91</v>
      </c>
      <c r="F22" s="95">
        <v>31961</v>
      </c>
      <c r="G22" s="95">
        <v>37805</v>
      </c>
      <c r="H22" s="95">
        <v>1876</v>
      </c>
      <c r="I22" s="95">
        <v>649</v>
      </c>
      <c r="J22" s="95">
        <v>90361</v>
      </c>
      <c r="K22" s="95">
        <v>79651</v>
      </c>
      <c r="L22" s="95">
        <v>35927</v>
      </c>
      <c r="M22" s="95">
        <v>39278</v>
      </c>
      <c r="N22" s="95">
        <v>5628</v>
      </c>
      <c r="O22" s="95">
        <v>6531</v>
      </c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 ht="15.9" customHeight="1">
      <c r="A23" s="120"/>
      <c r="B23" s="61" t="s">
        <v>60</v>
      </c>
      <c r="C23" s="54" t="s">
        <v>61</v>
      </c>
      <c r="D23" s="54"/>
      <c r="E23" s="96"/>
      <c r="F23" s="95">
        <v>11192</v>
      </c>
      <c r="G23" s="95">
        <v>12359</v>
      </c>
      <c r="H23" s="95">
        <v>60</v>
      </c>
      <c r="I23" s="95">
        <v>66</v>
      </c>
      <c r="J23" s="95">
        <v>37290</v>
      </c>
      <c r="K23" s="95">
        <v>35249</v>
      </c>
      <c r="L23" s="95">
        <v>12446</v>
      </c>
      <c r="M23" s="95">
        <v>16141</v>
      </c>
      <c r="N23" s="95">
        <v>4934</v>
      </c>
      <c r="O23" s="95">
        <v>5146</v>
      </c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ht="15.9" customHeight="1">
      <c r="A24" s="120"/>
      <c r="B24" s="54" t="s">
        <v>92</v>
      </c>
      <c r="C24" s="54"/>
      <c r="D24" s="54"/>
      <c r="E24" s="96" t="s">
        <v>93</v>
      </c>
      <c r="F24" s="95">
        <f>F21-F22</f>
        <v>-19359</v>
      </c>
      <c r="G24" s="95">
        <f>G21-G22</f>
        <v>-27484</v>
      </c>
      <c r="H24" s="95">
        <f t="shared" ref="H24:O24" si="2">H21-H22</f>
        <v>-1719</v>
      </c>
      <c r="I24" s="95">
        <f t="shared" si="2"/>
        <v>-454</v>
      </c>
      <c r="J24" s="95">
        <f t="shared" si="2"/>
        <v>-28334</v>
      </c>
      <c r="K24" s="95">
        <f t="shared" si="2"/>
        <v>-27439</v>
      </c>
      <c r="L24" s="95">
        <f t="shared" si="2"/>
        <v>-12106</v>
      </c>
      <c r="M24" s="95">
        <f t="shared" si="2"/>
        <v>-8897</v>
      </c>
      <c r="N24" s="95">
        <f t="shared" si="2"/>
        <v>-2589</v>
      </c>
      <c r="O24" s="95">
        <f t="shared" si="2"/>
        <v>-2423</v>
      </c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25" ht="15.9" customHeight="1">
      <c r="A25" s="120"/>
      <c r="B25" s="60" t="s">
        <v>62</v>
      </c>
      <c r="C25" s="60"/>
      <c r="D25" s="60"/>
      <c r="E25" s="121" t="s">
        <v>94</v>
      </c>
      <c r="F25" s="123">
        <v>19359</v>
      </c>
      <c r="G25" s="112">
        <v>27484</v>
      </c>
      <c r="H25" s="123">
        <v>1719</v>
      </c>
      <c r="I25" s="112">
        <v>454</v>
      </c>
      <c r="J25" s="123">
        <v>28334</v>
      </c>
      <c r="K25" s="112">
        <v>27439</v>
      </c>
      <c r="L25" s="123">
        <v>12106</v>
      </c>
      <c r="M25" s="123">
        <v>8897</v>
      </c>
      <c r="N25" s="123">
        <v>2589</v>
      </c>
      <c r="O25" s="112">
        <v>2423</v>
      </c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spans="1:25" ht="15.9" customHeight="1">
      <c r="A26" s="120"/>
      <c r="B26" s="78" t="s">
        <v>63</v>
      </c>
      <c r="C26" s="78"/>
      <c r="D26" s="78"/>
      <c r="E26" s="122"/>
      <c r="F26" s="124"/>
      <c r="G26" s="113"/>
      <c r="H26" s="124"/>
      <c r="I26" s="113"/>
      <c r="J26" s="124"/>
      <c r="K26" s="113"/>
      <c r="L26" s="124"/>
      <c r="M26" s="124"/>
      <c r="N26" s="124"/>
      <c r="O26" s="113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25" ht="15.9" customHeight="1">
      <c r="A27" s="120"/>
      <c r="B27" s="54" t="s">
        <v>95</v>
      </c>
      <c r="C27" s="54"/>
      <c r="D27" s="54"/>
      <c r="E27" s="96" t="s">
        <v>96</v>
      </c>
      <c r="F27" s="95">
        <f t="shared" ref="F27:O27" si="3">F24+F25</f>
        <v>0</v>
      </c>
      <c r="G27" s="95">
        <f t="shared" si="3"/>
        <v>0</v>
      </c>
      <c r="H27" s="95">
        <f t="shared" si="3"/>
        <v>0</v>
      </c>
      <c r="I27" s="95">
        <f t="shared" si="3"/>
        <v>0</v>
      </c>
      <c r="J27" s="95">
        <f t="shared" si="3"/>
        <v>0</v>
      </c>
      <c r="K27" s="95">
        <f t="shared" si="3"/>
        <v>0</v>
      </c>
      <c r="L27" s="95">
        <f t="shared" si="3"/>
        <v>0</v>
      </c>
      <c r="M27" s="95">
        <f t="shared" si="3"/>
        <v>0</v>
      </c>
      <c r="N27" s="95">
        <f t="shared" si="3"/>
        <v>0</v>
      </c>
      <c r="O27" s="95">
        <f t="shared" si="3"/>
        <v>0</v>
      </c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 ht="15.9" customHeight="1">
      <c r="A28" s="1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</row>
    <row r="29" spans="1:25" ht="15.9" customHeight="1">
      <c r="A29" s="12"/>
      <c r="F29" s="18"/>
      <c r="G29" s="18"/>
      <c r="H29" s="18"/>
      <c r="I29" s="18"/>
      <c r="J29" s="19"/>
      <c r="K29" s="19"/>
      <c r="L29" s="18"/>
      <c r="M29" s="18"/>
      <c r="N29" s="18"/>
      <c r="O29" s="19" t="s">
        <v>100</v>
      </c>
      <c r="P29" s="18"/>
      <c r="Q29" s="18"/>
      <c r="R29" s="18"/>
      <c r="S29" s="18"/>
      <c r="T29" s="18"/>
      <c r="U29" s="18"/>
      <c r="V29" s="18"/>
      <c r="W29" s="18"/>
      <c r="X29" s="18"/>
      <c r="Y29" s="19"/>
    </row>
    <row r="30" spans="1:25" ht="15.9" customHeight="1">
      <c r="A30" s="119" t="s">
        <v>64</v>
      </c>
      <c r="B30" s="119"/>
      <c r="C30" s="119"/>
      <c r="D30" s="119"/>
      <c r="E30" s="119"/>
      <c r="F30" s="128" t="s">
        <v>249</v>
      </c>
      <c r="G30" s="128"/>
      <c r="H30" s="128" t="s">
        <v>250</v>
      </c>
      <c r="I30" s="128"/>
      <c r="J30" s="125" t="s">
        <v>251</v>
      </c>
      <c r="K30" s="125"/>
      <c r="L30" s="125"/>
      <c r="M30" s="125"/>
      <c r="N30" s="125"/>
      <c r="O30" s="125"/>
      <c r="P30" s="24"/>
      <c r="Q30" s="18"/>
      <c r="R30" s="24"/>
      <c r="S30" s="18"/>
      <c r="T30" s="24"/>
      <c r="U30" s="18"/>
      <c r="V30" s="24"/>
      <c r="W30" s="18"/>
      <c r="X30" s="24"/>
      <c r="Y30" s="18"/>
    </row>
    <row r="31" spans="1:25" ht="15.9" customHeight="1">
      <c r="A31" s="119"/>
      <c r="B31" s="119"/>
      <c r="C31" s="119"/>
      <c r="D31" s="119"/>
      <c r="E31" s="119"/>
      <c r="F31" s="52" t="s">
        <v>235</v>
      </c>
      <c r="G31" s="52" t="s">
        <v>236</v>
      </c>
      <c r="H31" s="52" t="s">
        <v>235</v>
      </c>
      <c r="I31" s="52" t="s">
        <v>236</v>
      </c>
      <c r="J31" s="52" t="s">
        <v>235</v>
      </c>
      <c r="K31" s="52" t="s">
        <v>236</v>
      </c>
      <c r="L31" s="52" t="s">
        <v>235</v>
      </c>
      <c r="M31" s="52" t="s">
        <v>236</v>
      </c>
      <c r="N31" s="52" t="s">
        <v>235</v>
      </c>
      <c r="O31" s="52" t="s">
        <v>236</v>
      </c>
      <c r="P31" s="22"/>
      <c r="Q31" s="22"/>
      <c r="R31" s="22"/>
      <c r="S31" s="22"/>
      <c r="T31" s="22"/>
      <c r="U31" s="22"/>
      <c r="V31" s="22"/>
      <c r="W31" s="22"/>
      <c r="X31" s="22"/>
      <c r="Y31" s="22"/>
    </row>
    <row r="32" spans="1:25" ht="15.9" customHeight="1">
      <c r="A32" s="120" t="s">
        <v>85</v>
      </c>
      <c r="B32" s="60" t="s">
        <v>45</v>
      </c>
      <c r="C32" s="54"/>
      <c r="D32" s="54"/>
      <c r="E32" s="96" t="s">
        <v>36</v>
      </c>
      <c r="F32" s="95">
        <v>2102</v>
      </c>
      <c r="G32" s="95">
        <v>1978</v>
      </c>
      <c r="H32" s="95">
        <v>2797</v>
      </c>
      <c r="I32" s="95">
        <v>2704</v>
      </c>
      <c r="J32" s="104">
        <v>549</v>
      </c>
      <c r="K32" s="95">
        <v>625</v>
      </c>
      <c r="L32" s="95"/>
      <c r="M32" s="95"/>
      <c r="N32" s="95"/>
      <c r="O32" s="95"/>
      <c r="P32" s="21"/>
      <c r="Q32" s="21"/>
      <c r="R32" s="21"/>
      <c r="S32" s="21"/>
      <c r="T32" s="23"/>
      <c r="U32" s="23"/>
      <c r="V32" s="21"/>
      <c r="W32" s="21"/>
      <c r="X32" s="23"/>
      <c r="Y32" s="23"/>
    </row>
    <row r="33" spans="1:25" ht="15.9" customHeight="1">
      <c r="A33" s="126"/>
      <c r="B33" s="62"/>
      <c r="C33" s="60" t="s">
        <v>65</v>
      </c>
      <c r="D33" s="54"/>
      <c r="E33" s="96"/>
      <c r="F33" s="95">
        <v>688</v>
      </c>
      <c r="G33" s="95">
        <v>659</v>
      </c>
      <c r="H33" s="95">
        <v>2728</v>
      </c>
      <c r="I33" s="95">
        <v>2650</v>
      </c>
      <c r="J33" s="104">
        <v>149</v>
      </c>
      <c r="K33" s="95">
        <v>169</v>
      </c>
      <c r="L33" s="95"/>
      <c r="M33" s="95"/>
      <c r="N33" s="95"/>
      <c r="O33" s="95"/>
      <c r="P33" s="21"/>
      <c r="Q33" s="21"/>
      <c r="R33" s="21"/>
      <c r="S33" s="21"/>
      <c r="T33" s="23"/>
      <c r="U33" s="23"/>
      <c r="V33" s="21"/>
      <c r="W33" s="21"/>
      <c r="X33" s="23"/>
      <c r="Y33" s="23"/>
    </row>
    <row r="34" spans="1:25" ht="15.9" customHeight="1">
      <c r="A34" s="126"/>
      <c r="B34" s="62"/>
      <c r="C34" s="61"/>
      <c r="D34" s="54" t="s">
        <v>66</v>
      </c>
      <c r="E34" s="96"/>
      <c r="F34" s="95">
        <v>433</v>
      </c>
      <c r="G34" s="95">
        <v>463</v>
      </c>
      <c r="H34" s="95">
        <v>265</v>
      </c>
      <c r="I34" s="95">
        <v>286</v>
      </c>
      <c r="J34" s="104">
        <v>149</v>
      </c>
      <c r="K34" s="95">
        <v>169</v>
      </c>
      <c r="L34" s="95"/>
      <c r="M34" s="95"/>
      <c r="N34" s="95"/>
      <c r="O34" s="95"/>
      <c r="P34" s="21"/>
      <c r="Q34" s="21"/>
      <c r="R34" s="21"/>
      <c r="S34" s="21"/>
      <c r="T34" s="23"/>
      <c r="U34" s="23"/>
      <c r="V34" s="21"/>
      <c r="W34" s="21"/>
      <c r="X34" s="23"/>
      <c r="Y34" s="23"/>
    </row>
    <row r="35" spans="1:25" ht="15.9" customHeight="1">
      <c r="A35" s="126"/>
      <c r="B35" s="61"/>
      <c r="C35" s="54" t="s">
        <v>67</v>
      </c>
      <c r="D35" s="54"/>
      <c r="E35" s="96"/>
      <c r="F35" s="95">
        <v>1414</v>
      </c>
      <c r="G35" s="95">
        <v>1320</v>
      </c>
      <c r="H35" s="95">
        <v>69</v>
      </c>
      <c r="I35" s="95">
        <v>54</v>
      </c>
      <c r="J35" s="105">
        <v>400</v>
      </c>
      <c r="K35" s="65">
        <v>457</v>
      </c>
      <c r="L35" s="95"/>
      <c r="M35" s="95"/>
      <c r="N35" s="95"/>
      <c r="O35" s="95"/>
      <c r="P35" s="21"/>
      <c r="Q35" s="21"/>
      <c r="R35" s="21"/>
      <c r="S35" s="21"/>
      <c r="T35" s="23"/>
      <c r="U35" s="23"/>
      <c r="V35" s="21"/>
      <c r="W35" s="21"/>
      <c r="X35" s="23"/>
      <c r="Y35" s="23"/>
    </row>
    <row r="36" spans="1:25" ht="15.9" customHeight="1">
      <c r="A36" s="126"/>
      <c r="B36" s="60" t="s">
        <v>48</v>
      </c>
      <c r="C36" s="54"/>
      <c r="D36" s="54"/>
      <c r="E36" s="96" t="s">
        <v>37</v>
      </c>
      <c r="F36" s="95">
        <v>1707</v>
      </c>
      <c r="G36" s="95">
        <v>1752</v>
      </c>
      <c r="H36" s="95">
        <v>1049</v>
      </c>
      <c r="I36" s="95">
        <v>1155</v>
      </c>
      <c r="J36" s="104">
        <v>549</v>
      </c>
      <c r="K36" s="95">
        <v>563</v>
      </c>
      <c r="L36" s="95"/>
      <c r="M36" s="95"/>
      <c r="N36" s="95"/>
      <c r="O36" s="95"/>
      <c r="P36" s="21"/>
      <c r="Q36" s="21"/>
      <c r="R36" s="21"/>
      <c r="S36" s="21"/>
      <c r="T36" s="21"/>
      <c r="U36" s="21"/>
      <c r="V36" s="21"/>
      <c r="W36" s="21"/>
      <c r="X36" s="23"/>
      <c r="Y36" s="23"/>
    </row>
    <row r="37" spans="1:25" ht="15.9" customHeight="1">
      <c r="A37" s="126"/>
      <c r="B37" s="62"/>
      <c r="C37" s="54" t="s">
        <v>68</v>
      </c>
      <c r="D37" s="54"/>
      <c r="E37" s="96"/>
      <c r="F37" s="95">
        <v>1680</v>
      </c>
      <c r="G37" s="95">
        <v>1734</v>
      </c>
      <c r="H37" s="95">
        <v>1049</v>
      </c>
      <c r="I37" s="95">
        <v>1155</v>
      </c>
      <c r="J37" s="104">
        <v>436</v>
      </c>
      <c r="K37" s="95">
        <v>414</v>
      </c>
      <c r="L37" s="95"/>
      <c r="M37" s="95"/>
      <c r="N37" s="95"/>
      <c r="O37" s="95"/>
      <c r="P37" s="21"/>
      <c r="Q37" s="21"/>
      <c r="R37" s="21"/>
      <c r="S37" s="21"/>
      <c r="T37" s="21"/>
      <c r="U37" s="21"/>
      <c r="V37" s="21"/>
      <c r="W37" s="21"/>
      <c r="X37" s="23"/>
      <c r="Y37" s="23"/>
    </row>
    <row r="38" spans="1:25" ht="15.9" customHeight="1">
      <c r="A38" s="126"/>
      <c r="B38" s="61"/>
      <c r="C38" s="54" t="s">
        <v>69</v>
      </c>
      <c r="D38" s="54"/>
      <c r="E38" s="96"/>
      <c r="F38" s="95">
        <v>27</v>
      </c>
      <c r="G38" s="95">
        <v>18</v>
      </c>
      <c r="H38" s="95">
        <v>0.05</v>
      </c>
      <c r="I38" s="95">
        <v>0.05</v>
      </c>
      <c r="J38" s="105">
        <v>113</v>
      </c>
      <c r="K38" s="95">
        <v>149</v>
      </c>
      <c r="L38" s="95"/>
      <c r="M38" s="95"/>
      <c r="N38" s="95"/>
      <c r="O38" s="95"/>
      <c r="P38" s="21"/>
      <c r="Q38" s="21"/>
      <c r="R38" s="23"/>
      <c r="S38" s="23"/>
      <c r="T38" s="21"/>
      <c r="U38" s="21"/>
      <c r="V38" s="21"/>
      <c r="W38" s="21"/>
      <c r="X38" s="23"/>
      <c r="Y38" s="23"/>
    </row>
    <row r="39" spans="1:25" ht="15.9" customHeight="1">
      <c r="A39" s="126"/>
      <c r="B39" s="29" t="s">
        <v>70</v>
      </c>
      <c r="C39" s="29"/>
      <c r="D39" s="29"/>
      <c r="E39" s="96" t="s">
        <v>97</v>
      </c>
      <c r="F39" s="95">
        <f t="shared" ref="F39:O39" si="4">F32-F36</f>
        <v>395</v>
      </c>
      <c r="G39" s="103">
        <f t="shared" si="4"/>
        <v>226</v>
      </c>
      <c r="H39" s="95">
        <f t="shared" si="4"/>
        <v>1748</v>
      </c>
      <c r="I39" s="95">
        <f t="shared" si="4"/>
        <v>1549</v>
      </c>
      <c r="J39" s="104">
        <f>J32-J36</f>
        <v>0</v>
      </c>
      <c r="K39" s="95">
        <f t="shared" si="4"/>
        <v>62</v>
      </c>
      <c r="L39" s="95">
        <f t="shared" si="4"/>
        <v>0</v>
      </c>
      <c r="M39" s="95">
        <f t="shared" si="4"/>
        <v>0</v>
      </c>
      <c r="N39" s="95">
        <f t="shared" si="4"/>
        <v>0</v>
      </c>
      <c r="O39" s="95">
        <f t="shared" si="4"/>
        <v>0</v>
      </c>
      <c r="P39" s="21"/>
      <c r="Q39" s="21"/>
      <c r="R39" s="21"/>
      <c r="S39" s="21"/>
      <c r="T39" s="21"/>
      <c r="U39" s="21"/>
      <c r="V39" s="21"/>
      <c r="W39" s="21"/>
      <c r="X39" s="23"/>
      <c r="Y39" s="23"/>
    </row>
    <row r="40" spans="1:25" ht="15.9" customHeight="1">
      <c r="A40" s="120" t="s">
        <v>86</v>
      </c>
      <c r="B40" s="60" t="s">
        <v>71</v>
      </c>
      <c r="C40" s="54"/>
      <c r="D40" s="54"/>
      <c r="E40" s="96" t="s">
        <v>39</v>
      </c>
      <c r="F40" s="95">
        <v>6469</v>
      </c>
      <c r="G40" s="103">
        <v>6113</v>
      </c>
      <c r="H40" s="95">
        <v>0</v>
      </c>
      <c r="I40" s="95">
        <v>0</v>
      </c>
      <c r="J40" s="104">
        <v>1198</v>
      </c>
      <c r="K40" s="95">
        <v>1311</v>
      </c>
      <c r="L40" s="95"/>
      <c r="M40" s="95"/>
      <c r="N40" s="95"/>
      <c r="O40" s="95"/>
      <c r="P40" s="21"/>
      <c r="Q40" s="21"/>
      <c r="R40" s="21"/>
      <c r="S40" s="21"/>
      <c r="T40" s="23"/>
      <c r="U40" s="23"/>
      <c r="V40" s="23"/>
      <c r="W40" s="23"/>
      <c r="X40" s="21"/>
      <c r="Y40" s="21"/>
    </row>
    <row r="41" spans="1:25" ht="15.9" customHeight="1">
      <c r="A41" s="127"/>
      <c r="B41" s="61"/>
      <c r="C41" s="54" t="s">
        <v>72</v>
      </c>
      <c r="D41" s="54"/>
      <c r="E41" s="96"/>
      <c r="F41" s="65">
        <v>4019</v>
      </c>
      <c r="G41" s="101">
        <v>3918</v>
      </c>
      <c r="H41" s="65">
        <v>0</v>
      </c>
      <c r="I41" s="65">
        <v>0</v>
      </c>
      <c r="J41" s="104">
        <v>0</v>
      </c>
      <c r="K41" s="95">
        <v>0</v>
      </c>
      <c r="L41" s="95"/>
      <c r="M41" s="95"/>
      <c r="N41" s="95"/>
      <c r="O41" s="95"/>
      <c r="P41" s="23"/>
      <c r="Q41" s="23"/>
      <c r="R41" s="23"/>
      <c r="S41" s="23"/>
      <c r="T41" s="23"/>
      <c r="U41" s="23"/>
      <c r="V41" s="23"/>
      <c r="W41" s="23"/>
      <c r="X41" s="21"/>
      <c r="Y41" s="21"/>
    </row>
    <row r="42" spans="1:25" ht="15.9" customHeight="1">
      <c r="A42" s="127"/>
      <c r="B42" s="60" t="s">
        <v>59</v>
      </c>
      <c r="C42" s="54"/>
      <c r="D42" s="54"/>
      <c r="E42" s="96" t="s">
        <v>40</v>
      </c>
      <c r="F42" s="95">
        <v>6863</v>
      </c>
      <c r="G42" s="103">
        <v>6339</v>
      </c>
      <c r="H42" s="95">
        <v>1541</v>
      </c>
      <c r="I42" s="95">
        <v>1385</v>
      </c>
      <c r="J42" s="104">
        <v>1198</v>
      </c>
      <c r="K42" s="95">
        <v>1373</v>
      </c>
      <c r="L42" s="95"/>
      <c r="M42" s="95"/>
      <c r="N42" s="95"/>
      <c r="O42" s="95"/>
      <c r="P42" s="21"/>
      <c r="Q42" s="21"/>
      <c r="R42" s="21"/>
      <c r="S42" s="21"/>
      <c r="T42" s="23"/>
      <c r="U42" s="23"/>
      <c r="V42" s="21"/>
      <c r="W42" s="21"/>
      <c r="X42" s="21"/>
      <c r="Y42" s="21"/>
    </row>
    <row r="43" spans="1:25" ht="15.9" customHeight="1">
      <c r="A43" s="127"/>
      <c r="B43" s="61"/>
      <c r="C43" s="54" t="s">
        <v>73</v>
      </c>
      <c r="D43" s="54"/>
      <c r="E43" s="96"/>
      <c r="F43" s="95">
        <v>35</v>
      </c>
      <c r="G43" s="103">
        <v>43</v>
      </c>
      <c r="H43" s="95">
        <v>0</v>
      </c>
      <c r="I43" s="95">
        <v>0</v>
      </c>
      <c r="J43" s="105">
        <v>1198</v>
      </c>
      <c r="K43" s="65">
        <v>1373</v>
      </c>
      <c r="L43" s="95"/>
      <c r="M43" s="95"/>
      <c r="N43" s="95"/>
      <c r="O43" s="95"/>
      <c r="P43" s="21"/>
      <c r="Q43" s="21"/>
      <c r="R43" s="23"/>
      <c r="S43" s="21"/>
      <c r="T43" s="23"/>
      <c r="U43" s="23"/>
      <c r="V43" s="21"/>
      <c r="W43" s="21"/>
      <c r="X43" s="23"/>
      <c r="Y43" s="23"/>
    </row>
    <row r="44" spans="1:25" ht="15.9" customHeight="1">
      <c r="A44" s="127"/>
      <c r="B44" s="54" t="s">
        <v>70</v>
      </c>
      <c r="C44" s="54"/>
      <c r="D44" s="54"/>
      <c r="E44" s="96" t="s">
        <v>98</v>
      </c>
      <c r="F44" s="65">
        <f t="shared" ref="F44:O44" si="5">F40-F42</f>
        <v>-394</v>
      </c>
      <c r="G44" s="101">
        <f t="shared" si="5"/>
        <v>-226</v>
      </c>
      <c r="H44" s="65">
        <f t="shared" si="5"/>
        <v>-1541</v>
      </c>
      <c r="I44" s="65">
        <f t="shared" si="5"/>
        <v>-1385</v>
      </c>
      <c r="J44" s="105">
        <f t="shared" si="5"/>
        <v>0</v>
      </c>
      <c r="K44" s="65">
        <f t="shared" si="5"/>
        <v>-62</v>
      </c>
      <c r="L44" s="65">
        <f t="shared" si="5"/>
        <v>0</v>
      </c>
      <c r="M44" s="65">
        <f t="shared" si="5"/>
        <v>0</v>
      </c>
      <c r="N44" s="65">
        <f t="shared" si="5"/>
        <v>0</v>
      </c>
      <c r="O44" s="65">
        <f t="shared" si="5"/>
        <v>0</v>
      </c>
      <c r="P44" s="23"/>
      <c r="Q44" s="23"/>
      <c r="R44" s="21"/>
      <c r="S44" s="21"/>
      <c r="T44" s="23"/>
      <c r="U44" s="23"/>
      <c r="V44" s="21"/>
      <c r="W44" s="21"/>
      <c r="X44" s="21"/>
      <c r="Y44" s="21"/>
    </row>
    <row r="45" spans="1:25" ht="15.9" customHeight="1">
      <c r="A45" s="120" t="s">
        <v>78</v>
      </c>
      <c r="B45" s="29" t="s">
        <v>74</v>
      </c>
      <c r="C45" s="29"/>
      <c r="D45" s="29"/>
      <c r="E45" s="96" t="s">
        <v>99</v>
      </c>
      <c r="F45" s="95">
        <f>F39+F44</f>
        <v>1</v>
      </c>
      <c r="G45" s="95">
        <f t="shared" ref="G45:O45" si="6">G39+G44</f>
        <v>0</v>
      </c>
      <c r="H45" s="95">
        <f t="shared" si="6"/>
        <v>207</v>
      </c>
      <c r="I45" s="95">
        <f t="shared" si="6"/>
        <v>164</v>
      </c>
      <c r="J45" s="104">
        <f t="shared" si="6"/>
        <v>0</v>
      </c>
      <c r="K45" s="95">
        <f t="shared" si="6"/>
        <v>0</v>
      </c>
      <c r="L45" s="95">
        <f t="shared" si="6"/>
        <v>0</v>
      </c>
      <c r="M45" s="95">
        <f t="shared" si="6"/>
        <v>0</v>
      </c>
      <c r="N45" s="95">
        <f t="shared" si="6"/>
        <v>0</v>
      </c>
      <c r="O45" s="95">
        <f t="shared" si="6"/>
        <v>0</v>
      </c>
      <c r="P45" s="21"/>
      <c r="Q45" s="21"/>
      <c r="R45" s="21"/>
      <c r="S45" s="21"/>
      <c r="T45" s="21"/>
      <c r="U45" s="21"/>
      <c r="V45" s="21"/>
      <c r="W45" s="21"/>
      <c r="X45" s="21"/>
      <c r="Y45" s="21"/>
    </row>
    <row r="46" spans="1:25" ht="15.9" customHeight="1">
      <c r="A46" s="127"/>
      <c r="B46" s="54" t="s">
        <v>75</v>
      </c>
      <c r="C46" s="54"/>
      <c r="D46" s="54"/>
      <c r="E46" s="54"/>
      <c r="F46" s="65">
        <v>0</v>
      </c>
      <c r="G46" s="65">
        <v>0</v>
      </c>
      <c r="H46" s="65">
        <v>27</v>
      </c>
      <c r="I46" s="65">
        <v>0.01</v>
      </c>
      <c r="J46" s="105">
        <v>0</v>
      </c>
      <c r="K46" s="65">
        <v>0</v>
      </c>
      <c r="L46" s="95"/>
      <c r="M46" s="95"/>
      <c r="N46" s="65"/>
      <c r="O46" s="65"/>
      <c r="P46" s="23"/>
      <c r="Q46" s="23"/>
      <c r="R46" s="23"/>
      <c r="S46" s="23"/>
      <c r="T46" s="23"/>
      <c r="U46" s="23"/>
      <c r="V46" s="23"/>
      <c r="W46" s="23"/>
      <c r="X46" s="23"/>
      <c r="Y46" s="23"/>
    </row>
    <row r="47" spans="1:25" ht="15.9" customHeight="1">
      <c r="A47" s="127"/>
      <c r="B47" s="54" t="s">
        <v>76</v>
      </c>
      <c r="C47" s="54"/>
      <c r="D47" s="54"/>
      <c r="E47" s="54"/>
      <c r="F47" s="95">
        <v>0</v>
      </c>
      <c r="G47" s="95">
        <v>0</v>
      </c>
      <c r="H47" s="95">
        <v>422</v>
      </c>
      <c r="I47" s="95">
        <v>242</v>
      </c>
      <c r="J47" s="104">
        <v>0</v>
      </c>
      <c r="K47" s="95">
        <v>0</v>
      </c>
      <c r="L47" s="95"/>
      <c r="M47" s="95"/>
      <c r="N47" s="95"/>
      <c r="O47" s="95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:25" ht="15.9" customHeight="1">
      <c r="A48" s="127"/>
      <c r="B48" s="54" t="s">
        <v>77</v>
      </c>
      <c r="C48" s="54"/>
      <c r="D48" s="54"/>
      <c r="E48" s="54"/>
      <c r="F48" s="95">
        <v>0</v>
      </c>
      <c r="G48" s="95">
        <v>0</v>
      </c>
      <c r="H48" s="95">
        <v>422</v>
      </c>
      <c r="I48" s="95">
        <v>54</v>
      </c>
      <c r="J48" s="104">
        <v>0</v>
      </c>
      <c r="K48" s="95">
        <v>0</v>
      </c>
      <c r="L48" s="95"/>
      <c r="M48" s="95"/>
      <c r="N48" s="95"/>
      <c r="O48" s="95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:15" ht="15.9" customHeight="1">
      <c r="A49" s="11" t="s">
        <v>82</v>
      </c>
      <c r="O49" s="4"/>
    </row>
    <row r="50" spans="1:15" ht="15.9" customHeight="1">
      <c r="A50" s="11"/>
    </row>
  </sheetData>
  <mergeCells count="28">
    <mergeCell ref="A32:A39"/>
    <mergeCell ref="A40:A44"/>
    <mergeCell ref="A45:A48"/>
    <mergeCell ref="L25:L26"/>
    <mergeCell ref="M25:M26"/>
    <mergeCell ref="N25:N26"/>
    <mergeCell ref="A30:E31"/>
    <mergeCell ref="F30:G30"/>
    <mergeCell ref="H30:I30"/>
    <mergeCell ref="J30:K30"/>
    <mergeCell ref="L30:M30"/>
    <mergeCell ref="N30:O30"/>
    <mergeCell ref="J25:J26"/>
    <mergeCell ref="I25:I26"/>
    <mergeCell ref="K25:K26"/>
    <mergeCell ref="O25:O26"/>
    <mergeCell ref="A8:A18"/>
    <mergeCell ref="A19:A27"/>
    <mergeCell ref="E25:E26"/>
    <mergeCell ref="F25:F26"/>
    <mergeCell ref="H25:H26"/>
    <mergeCell ref="G25:G26"/>
    <mergeCell ref="N6:O6"/>
    <mergeCell ref="A6:E7"/>
    <mergeCell ref="F6:G6"/>
    <mergeCell ref="H6:I6"/>
    <mergeCell ref="J6:K6"/>
    <mergeCell ref="L6:M6"/>
  </mergeCells>
  <phoneticPr fontId="18"/>
  <printOptions horizontalCentered="1" gridLinesSet="0"/>
  <pageMargins left="0.78740157480314965" right="0.35433070866141736" top="0.27559055118110237" bottom="0.23622047244094491" header="0.19685039370078741" footer="0.19685039370078741"/>
  <pageSetup paperSize="9" scale="67" firstPageNumber="3" orientation="landscape" useFirstPageNumber="1" r:id="rId1"/>
  <headerFooter alignWithMargins="0">
    <oddHeader>&amp;R&amp;"明朝,斜体"&amp;9指定都市－4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E9F58-7C20-4275-B5DD-5029BB8D3887}">
  <sheetPr>
    <pageSetUpPr fitToPage="1"/>
  </sheetPr>
  <dimension ref="A1:Y47"/>
  <sheetViews>
    <sheetView view="pageBreakPreview" zoomScaleNormal="100" zoomScaleSheetLayoutView="100" workbookViewId="0">
      <pane xSplit="4" ySplit="7" topLeftCell="E8" activePane="bottomRight" state="frozen"/>
      <selection activeCell="G46" sqref="G46"/>
      <selection pane="topRight" activeCell="G46" sqref="G46"/>
      <selection pane="bottomLeft" activeCell="G46" sqref="G46"/>
      <selection pane="bottomRight"/>
    </sheetView>
  </sheetViews>
  <sheetFormatPr defaultColWidth="9" defaultRowHeight="13.2"/>
  <cols>
    <col min="1" max="2" width="3.6640625" style="1" customWidth="1"/>
    <col min="3" max="3" width="21.33203125" style="1" customWidth="1"/>
    <col min="4" max="4" width="20" style="1" customWidth="1"/>
    <col min="5" max="24" width="12.6640625" style="1" customWidth="1"/>
    <col min="25" max="16384" width="9" style="1"/>
  </cols>
  <sheetData>
    <row r="1" spans="1:24" ht="34.200000000000003" customHeight="1">
      <c r="A1" s="36" t="s">
        <v>0</v>
      </c>
      <c r="B1" s="36"/>
      <c r="C1" s="90" t="s">
        <v>223</v>
      </c>
      <c r="D1" s="42"/>
    </row>
    <row r="3" spans="1:24" ht="15" customHeight="1">
      <c r="A3" s="15" t="s">
        <v>146</v>
      </c>
      <c r="B3" s="15"/>
      <c r="C3" s="15"/>
      <c r="D3" s="15"/>
      <c r="E3" s="15"/>
      <c r="F3" s="15"/>
      <c r="G3" s="15"/>
      <c r="H3" s="15"/>
      <c r="K3" s="15"/>
      <c r="L3" s="15"/>
      <c r="M3" s="15"/>
      <c r="N3" s="15"/>
      <c r="O3" s="15"/>
      <c r="P3" s="15"/>
      <c r="S3" s="15"/>
      <c r="T3" s="15"/>
    </row>
    <row r="4" spans="1:24" ht="15" customHeight="1">
      <c r="A4" s="15"/>
      <c r="B4" s="15"/>
      <c r="C4" s="15"/>
      <c r="D4" s="15"/>
      <c r="E4" s="15"/>
      <c r="F4" s="15"/>
      <c r="G4" s="15"/>
      <c r="H4" s="15"/>
      <c r="K4" s="15"/>
      <c r="L4" s="15"/>
      <c r="M4" s="15"/>
      <c r="N4" s="15"/>
      <c r="O4" s="15"/>
      <c r="P4" s="15"/>
      <c r="S4" s="15"/>
      <c r="T4" s="15"/>
    </row>
    <row r="5" spans="1:24" ht="15" customHeight="1">
      <c r="A5" s="43"/>
      <c r="B5" s="43" t="s">
        <v>224</v>
      </c>
      <c r="C5" s="43"/>
      <c r="D5" s="43"/>
      <c r="J5" s="16"/>
      <c r="R5" s="16"/>
      <c r="V5" s="16"/>
      <c r="X5" s="16" t="s">
        <v>147</v>
      </c>
    </row>
    <row r="6" spans="1:24" ht="15" customHeight="1">
      <c r="A6" s="44"/>
      <c r="B6" s="45"/>
      <c r="C6" s="45"/>
      <c r="D6" s="82"/>
      <c r="E6" s="132" t="s">
        <v>225</v>
      </c>
      <c r="F6" s="133"/>
      <c r="G6" s="132" t="s">
        <v>226</v>
      </c>
      <c r="H6" s="133"/>
      <c r="I6" s="132" t="s">
        <v>227</v>
      </c>
      <c r="J6" s="133"/>
      <c r="K6" s="132" t="s">
        <v>228</v>
      </c>
      <c r="L6" s="133"/>
      <c r="M6" s="132" t="s">
        <v>229</v>
      </c>
      <c r="N6" s="133"/>
      <c r="O6" s="132" t="s">
        <v>230</v>
      </c>
      <c r="P6" s="133"/>
      <c r="Q6" s="132" t="s">
        <v>231</v>
      </c>
      <c r="R6" s="133"/>
      <c r="S6" s="132" t="s">
        <v>232</v>
      </c>
      <c r="T6" s="133"/>
      <c r="U6" s="132" t="s">
        <v>233</v>
      </c>
      <c r="V6" s="133"/>
      <c r="W6" s="132" t="s">
        <v>234</v>
      </c>
      <c r="X6" s="133"/>
    </row>
    <row r="7" spans="1:24" ht="15" customHeight="1">
      <c r="A7" s="46"/>
      <c r="B7" s="47"/>
      <c r="C7" s="47"/>
      <c r="D7" s="83"/>
      <c r="E7" s="91" t="s">
        <v>235</v>
      </c>
      <c r="F7" s="91" t="s">
        <v>236</v>
      </c>
      <c r="G7" s="91" t="s">
        <v>235</v>
      </c>
      <c r="H7" s="91" t="s">
        <v>236</v>
      </c>
      <c r="I7" s="91" t="s">
        <v>235</v>
      </c>
      <c r="J7" s="91" t="s">
        <v>236</v>
      </c>
      <c r="K7" s="91" t="s">
        <v>235</v>
      </c>
      <c r="L7" s="91" t="s">
        <v>236</v>
      </c>
      <c r="M7" s="91" t="s">
        <v>235</v>
      </c>
      <c r="N7" s="91" t="s">
        <v>236</v>
      </c>
      <c r="O7" s="91" t="s">
        <v>235</v>
      </c>
      <c r="P7" s="91" t="s">
        <v>236</v>
      </c>
      <c r="Q7" s="91" t="s">
        <v>235</v>
      </c>
      <c r="R7" s="91" t="s">
        <v>236</v>
      </c>
      <c r="S7" s="91" t="s">
        <v>235</v>
      </c>
      <c r="T7" s="91" t="s">
        <v>236</v>
      </c>
      <c r="U7" s="91" t="s">
        <v>235</v>
      </c>
      <c r="V7" s="91" t="s">
        <v>236</v>
      </c>
      <c r="W7" s="91" t="s">
        <v>235</v>
      </c>
      <c r="X7" s="91" t="s">
        <v>236</v>
      </c>
    </row>
    <row r="8" spans="1:24" ht="18" customHeight="1">
      <c r="A8" s="107" t="s">
        <v>148</v>
      </c>
      <c r="B8" s="79" t="s">
        <v>149</v>
      </c>
      <c r="C8" s="80"/>
      <c r="D8" s="80"/>
      <c r="E8" s="92">
        <v>1</v>
      </c>
      <c r="F8" s="92">
        <v>1</v>
      </c>
      <c r="G8" s="92">
        <v>25</v>
      </c>
      <c r="H8" s="92">
        <v>25</v>
      </c>
      <c r="I8" s="92">
        <v>22</v>
      </c>
      <c r="J8" s="92">
        <v>22</v>
      </c>
      <c r="K8" s="92">
        <v>76</v>
      </c>
      <c r="L8" s="92">
        <v>76</v>
      </c>
      <c r="M8" s="92">
        <v>20</v>
      </c>
      <c r="N8" s="92">
        <v>20</v>
      </c>
      <c r="O8" s="92">
        <v>1</v>
      </c>
      <c r="P8" s="92">
        <v>1</v>
      </c>
      <c r="Q8" s="92">
        <v>1</v>
      </c>
      <c r="R8" s="92">
        <v>1</v>
      </c>
      <c r="S8" s="92">
        <v>1</v>
      </c>
      <c r="T8" s="92">
        <v>1</v>
      </c>
      <c r="U8" s="92">
        <v>1</v>
      </c>
      <c r="V8" s="92">
        <v>1</v>
      </c>
      <c r="W8" s="92">
        <v>1</v>
      </c>
      <c r="X8" s="92">
        <v>1</v>
      </c>
    </row>
    <row r="9" spans="1:24" ht="18" customHeight="1">
      <c r="A9" s="107"/>
      <c r="B9" s="107" t="s">
        <v>150</v>
      </c>
      <c r="C9" s="54" t="s">
        <v>151</v>
      </c>
      <c r="D9" s="54"/>
      <c r="E9" s="92">
        <v>40</v>
      </c>
      <c r="F9" s="92">
        <v>40</v>
      </c>
      <c r="G9" s="92">
        <v>30699</v>
      </c>
      <c r="H9" s="92">
        <v>30699</v>
      </c>
      <c r="I9" s="92">
        <v>3340</v>
      </c>
      <c r="J9" s="92">
        <v>3340</v>
      </c>
      <c r="K9" s="92">
        <v>490</v>
      </c>
      <c r="L9" s="92">
        <v>490</v>
      </c>
      <c r="M9" s="92">
        <v>6000</v>
      </c>
      <c r="N9" s="92">
        <v>6000</v>
      </c>
      <c r="O9" s="92">
        <v>4505</v>
      </c>
      <c r="P9" s="92">
        <v>4505</v>
      </c>
      <c r="Q9" s="92">
        <v>30568</v>
      </c>
      <c r="R9" s="92">
        <v>30568</v>
      </c>
      <c r="S9" s="92">
        <v>211</v>
      </c>
      <c r="T9" s="92">
        <v>211</v>
      </c>
      <c r="U9" s="92">
        <v>200</v>
      </c>
      <c r="V9" s="92">
        <v>200</v>
      </c>
      <c r="W9" s="92">
        <v>468831</v>
      </c>
      <c r="X9" s="92">
        <v>468831</v>
      </c>
    </row>
    <row r="10" spans="1:24" ht="18" customHeight="1">
      <c r="A10" s="107"/>
      <c r="B10" s="107"/>
      <c r="C10" s="54" t="s">
        <v>152</v>
      </c>
      <c r="D10" s="54"/>
      <c r="E10" s="92">
        <v>40</v>
      </c>
      <c r="F10" s="92">
        <v>40</v>
      </c>
      <c r="G10" s="92">
        <v>26890</v>
      </c>
      <c r="H10" s="92">
        <v>26890</v>
      </c>
      <c r="I10" s="92">
        <v>2300</v>
      </c>
      <c r="J10" s="92">
        <v>2300</v>
      </c>
      <c r="K10" s="92">
        <v>246</v>
      </c>
      <c r="L10" s="92">
        <v>246</v>
      </c>
      <c r="M10" s="92">
        <v>4174</v>
      </c>
      <c r="N10" s="92">
        <v>4174</v>
      </c>
      <c r="O10" s="92">
        <v>4505</v>
      </c>
      <c r="P10" s="92">
        <v>4505</v>
      </c>
      <c r="Q10" s="92">
        <v>30568</v>
      </c>
      <c r="R10" s="92">
        <v>30568</v>
      </c>
      <c r="S10" s="92">
        <v>211</v>
      </c>
      <c r="T10" s="92">
        <v>211</v>
      </c>
      <c r="U10" s="92">
        <v>200</v>
      </c>
      <c r="V10" s="92">
        <v>200</v>
      </c>
      <c r="W10" s="92">
        <v>468831</v>
      </c>
      <c r="X10" s="92">
        <v>468831</v>
      </c>
    </row>
    <row r="11" spans="1:24" ht="18" customHeight="1">
      <c r="A11" s="107"/>
      <c r="B11" s="107"/>
      <c r="C11" s="54" t="s">
        <v>153</v>
      </c>
      <c r="D11" s="54"/>
      <c r="E11" s="92">
        <v>0</v>
      </c>
      <c r="F11" s="92">
        <v>0</v>
      </c>
      <c r="G11" s="92">
        <v>0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  <c r="V11" s="92">
        <v>0</v>
      </c>
      <c r="W11" s="92">
        <v>0</v>
      </c>
      <c r="X11" s="92">
        <v>0</v>
      </c>
    </row>
    <row r="12" spans="1:24" ht="18" customHeight="1">
      <c r="A12" s="107"/>
      <c r="B12" s="107"/>
      <c r="C12" s="54" t="s">
        <v>154</v>
      </c>
      <c r="D12" s="54"/>
      <c r="E12" s="92">
        <v>0</v>
      </c>
      <c r="F12" s="92">
        <v>0</v>
      </c>
      <c r="G12" s="92">
        <v>3809</v>
      </c>
      <c r="H12" s="92">
        <v>3809</v>
      </c>
      <c r="I12" s="92">
        <v>1040</v>
      </c>
      <c r="J12" s="92">
        <v>1040</v>
      </c>
      <c r="K12" s="92">
        <v>202</v>
      </c>
      <c r="L12" s="92">
        <v>202</v>
      </c>
      <c r="M12" s="92">
        <v>1826</v>
      </c>
      <c r="N12" s="92">
        <v>1826</v>
      </c>
      <c r="O12" s="92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92">
        <v>0</v>
      </c>
      <c r="V12" s="92">
        <v>0</v>
      </c>
      <c r="W12" s="92">
        <v>0</v>
      </c>
      <c r="X12" s="92">
        <v>0</v>
      </c>
    </row>
    <row r="13" spans="1:24" ht="18" customHeight="1">
      <c r="A13" s="107"/>
      <c r="B13" s="107"/>
      <c r="C13" s="54" t="s">
        <v>155</v>
      </c>
      <c r="D13" s="54"/>
      <c r="E13" s="92">
        <v>0</v>
      </c>
      <c r="F13" s="92">
        <v>0</v>
      </c>
      <c r="G13" s="92">
        <v>0</v>
      </c>
      <c r="H13" s="92">
        <v>0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92">
        <v>0</v>
      </c>
      <c r="V13" s="92">
        <v>0</v>
      </c>
      <c r="W13" s="92">
        <v>0</v>
      </c>
      <c r="X13" s="92">
        <v>0</v>
      </c>
    </row>
    <row r="14" spans="1:24" ht="18" customHeight="1">
      <c r="A14" s="107"/>
      <c r="B14" s="107"/>
      <c r="C14" s="54" t="s">
        <v>78</v>
      </c>
      <c r="D14" s="54"/>
      <c r="E14" s="92">
        <v>0</v>
      </c>
      <c r="F14" s="92">
        <v>0</v>
      </c>
      <c r="G14" s="92">
        <v>0</v>
      </c>
      <c r="H14" s="92">
        <v>0</v>
      </c>
      <c r="I14" s="92">
        <v>0</v>
      </c>
      <c r="J14" s="92">
        <v>0</v>
      </c>
      <c r="K14" s="92">
        <v>42</v>
      </c>
      <c r="L14" s="92">
        <v>42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92">
        <v>0</v>
      </c>
      <c r="V14" s="92">
        <v>0</v>
      </c>
      <c r="W14" s="92">
        <v>0</v>
      </c>
      <c r="X14" s="92">
        <v>0</v>
      </c>
    </row>
    <row r="15" spans="1:24" ht="18" customHeight="1">
      <c r="A15" s="107" t="s">
        <v>156</v>
      </c>
      <c r="B15" s="107" t="s">
        <v>157</v>
      </c>
      <c r="C15" s="54" t="s">
        <v>158</v>
      </c>
      <c r="D15" s="54"/>
      <c r="E15" s="93">
        <v>11140</v>
      </c>
      <c r="F15" s="93">
        <v>10718</v>
      </c>
      <c r="G15" s="93">
        <v>2769</v>
      </c>
      <c r="H15" s="93">
        <v>2227</v>
      </c>
      <c r="I15" s="93">
        <v>2395</v>
      </c>
      <c r="J15" s="93">
        <v>2355</v>
      </c>
      <c r="K15" s="93">
        <v>1371</v>
      </c>
      <c r="L15" s="93">
        <v>2124</v>
      </c>
      <c r="M15" s="93">
        <v>2450</v>
      </c>
      <c r="N15" s="93">
        <v>3722</v>
      </c>
      <c r="O15" s="93">
        <v>5793</v>
      </c>
      <c r="P15" s="93">
        <v>5590</v>
      </c>
      <c r="Q15" s="93">
        <v>4069</v>
      </c>
      <c r="R15" s="93">
        <v>3942</v>
      </c>
      <c r="S15" s="93">
        <v>1189</v>
      </c>
      <c r="T15" s="93">
        <v>1210</v>
      </c>
      <c r="U15" s="93">
        <v>6733</v>
      </c>
      <c r="V15" s="93">
        <v>6432</v>
      </c>
      <c r="W15" s="93">
        <v>47252</v>
      </c>
      <c r="X15" s="93">
        <v>65709</v>
      </c>
    </row>
    <row r="16" spans="1:24" ht="18" customHeight="1">
      <c r="A16" s="107"/>
      <c r="B16" s="107"/>
      <c r="C16" s="54" t="s">
        <v>159</v>
      </c>
      <c r="D16" s="54"/>
      <c r="E16" s="93">
        <v>60519</v>
      </c>
      <c r="F16" s="93">
        <v>61357</v>
      </c>
      <c r="G16" s="93">
        <v>9289</v>
      </c>
      <c r="H16" s="93">
        <v>10198</v>
      </c>
      <c r="I16" s="93">
        <v>4957</v>
      </c>
      <c r="J16" s="93">
        <v>5059</v>
      </c>
      <c r="K16" s="93">
        <v>4667</v>
      </c>
      <c r="L16" s="93">
        <v>3991</v>
      </c>
      <c r="M16" s="93">
        <v>22358</v>
      </c>
      <c r="N16" s="93">
        <v>17180</v>
      </c>
      <c r="O16" s="93">
        <v>4646</v>
      </c>
      <c r="P16" s="93">
        <v>4463</v>
      </c>
      <c r="Q16" s="93">
        <v>39752</v>
      </c>
      <c r="R16" s="93">
        <v>40824</v>
      </c>
      <c r="S16" s="93">
        <v>172</v>
      </c>
      <c r="T16" s="93">
        <v>91</v>
      </c>
      <c r="U16" s="93">
        <v>1710</v>
      </c>
      <c r="V16" s="93">
        <v>1380</v>
      </c>
      <c r="W16" s="93">
        <v>916480</v>
      </c>
      <c r="X16" s="93">
        <v>893279</v>
      </c>
    </row>
    <row r="17" spans="1:25" ht="18" customHeight="1">
      <c r="A17" s="107"/>
      <c r="B17" s="107"/>
      <c r="C17" s="54" t="s">
        <v>160</v>
      </c>
      <c r="D17" s="54"/>
      <c r="E17" s="93">
        <v>0</v>
      </c>
      <c r="F17" s="93">
        <v>0</v>
      </c>
      <c r="G17" s="93">
        <v>0</v>
      </c>
      <c r="H17" s="93">
        <v>0</v>
      </c>
      <c r="I17" s="93">
        <v>0</v>
      </c>
      <c r="J17" s="93">
        <v>0</v>
      </c>
      <c r="K17" s="93">
        <v>0</v>
      </c>
      <c r="L17" s="93">
        <v>0</v>
      </c>
      <c r="M17" s="93">
        <v>0</v>
      </c>
      <c r="N17" s="93">
        <v>0</v>
      </c>
      <c r="O17" s="93">
        <v>0</v>
      </c>
      <c r="P17" s="93">
        <v>0</v>
      </c>
      <c r="Q17" s="93">
        <v>0</v>
      </c>
      <c r="R17" s="93">
        <v>0</v>
      </c>
      <c r="S17" s="93">
        <v>0</v>
      </c>
      <c r="T17" s="93">
        <v>0</v>
      </c>
      <c r="U17" s="93">
        <v>0</v>
      </c>
      <c r="V17" s="93">
        <v>0</v>
      </c>
      <c r="W17" s="93">
        <v>0</v>
      </c>
      <c r="X17" s="93">
        <v>0</v>
      </c>
    </row>
    <row r="18" spans="1:25" ht="18" customHeight="1">
      <c r="A18" s="107"/>
      <c r="B18" s="107"/>
      <c r="C18" s="54" t="s">
        <v>161</v>
      </c>
      <c r="D18" s="54"/>
      <c r="E18" s="93">
        <v>71659</v>
      </c>
      <c r="F18" s="93">
        <v>72074</v>
      </c>
      <c r="G18" s="93">
        <v>12058</v>
      </c>
      <c r="H18" s="93">
        <v>12425</v>
      </c>
      <c r="I18" s="93">
        <v>7352</v>
      </c>
      <c r="J18" s="93">
        <v>7414</v>
      </c>
      <c r="K18" s="93">
        <v>6039</v>
      </c>
      <c r="L18" s="93">
        <v>6115</v>
      </c>
      <c r="M18" s="93">
        <v>24807</v>
      </c>
      <c r="N18" s="93">
        <v>20902</v>
      </c>
      <c r="O18" s="93">
        <v>10439</v>
      </c>
      <c r="P18" s="93">
        <v>10052</v>
      </c>
      <c r="Q18" s="93">
        <v>43821</v>
      </c>
      <c r="R18" s="93">
        <v>44766</v>
      </c>
      <c r="S18" s="93">
        <v>1361</v>
      </c>
      <c r="T18" s="93">
        <v>1301</v>
      </c>
      <c r="U18" s="93">
        <v>8442</v>
      </c>
      <c r="V18" s="93">
        <v>7812</v>
      </c>
      <c r="W18" s="93">
        <v>963732</v>
      </c>
      <c r="X18" s="93">
        <v>958989</v>
      </c>
    </row>
    <row r="19" spans="1:25" ht="18" customHeight="1">
      <c r="A19" s="107"/>
      <c r="B19" s="107" t="s">
        <v>162</v>
      </c>
      <c r="C19" s="54" t="s">
        <v>163</v>
      </c>
      <c r="D19" s="54"/>
      <c r="E19" s="93">
        <v>7948</v>
      </c>
      <c r="F19" s="93">
        <v>2795</v>
      </c>
      <c r="G19" s="93">
        <v>1448</v>
      </c>
      <c r="H19" s="93">
        <v>1222</v>
      </c>
      <c r="I19" s="93">
        <v>1075</v>
      </c>
      <c r="J19" s="93">
        <v>949</v>
      </c>
      <c r="K19" s="93">
        <v>825</v>
      </c>
      <c r="L19" s="93">
        <v>838</v>
      </c>
      <c r="M19" s="93">
        <v>4454</v>
      </c>
      <c r="N19" s="93">
        <v>547</v>
      </c>
      <c r="O19" s="93">
        <v>690</v>
      </c>
      <c r="P19" s="93">
        <v>1017</v>
      </c>
      <c r="Q19" s="93">
        <v>1849</v>
      </c>
      <c r="R19" s="93">
        <v>2272</v>
      </c>
      <c r="S19" s="93">
        <v>218</v>
      </c>
      <c r="T19" s="93">
        <v>230</v>
      </c>
      <c r="U19" s="93">
        <v>4454</v>
      </c>
      <c r="V19" s="93">
        <v>4187</v>
      </c>
      <c r="W19" s="93">
        <v>235593</v>
      </c>
      <c r="X19" s="93">
        <v>218553</v>
      </c>
    </row>
    <row r="20" spans="1:25" ht="18" customHeight="1">
      <c r="A20" s="107"/>
      <c r="B20" s="107"/>
      <c r="C20" s="54" t="s">
        <v>164</v>
      </c>
      <c r="D20" s="54"/>
      <c r="E20" s="93">
        <v>51958</v>
      </c>
      <c r="F20" s="93">
        <v>58001</v>
      </c>
      <c r="G20" s="93">
        <v>4892</v>
      </c>
      <c r="H20" s="93">
        <v>5712</v>
      </c>
      <c r="I20" s="93">
        <v>15432</v>
      </c>
      <c r="J20" s="93">
        <v>15810</v>
      </c>
      <c r="K20" s="93">
        <v>2071</v>
      </c>
      <c r="L20" s="93">
        <v>2273</v>
      </c>
      <c r="M20" s="93">
        <v>6858</v>
      </c>
      <c r="N20" s="93">
        <v>7082</v>
      </c>
      <c r="O20" s="93">
        <v>32</v>
      </c>
      <c r="P20" s="93">
        <v>31</v>
      </c>
      <c r="Q20" s="93">
        <v>8864</v>
      </c>
      <c r="R20" s="93">
        <v>9629</v>
      </c>
      <c r="S20" s="93">
        <v>161</v>
      </c>
      <c r="T20" s="93">
        <v>143</v>
      </c>
      <c r="U20" s="93">
        <v>2424</v>
      </c>
      <c r="V20" s="93">
        <v>2160</v>
      </c>
      <c r="W20" s="93">
        <v>165956</v>
      </c>
      <c r="X20" s="93">
        <v>210848</v>
      </c>
    </row>
    <row r="21" spans="1:25" ht="18" customHeight="1">
      <c r="A21" s="107"/>
      <c r="B21" s="107"/>
      <c r="C21" s="54" t="s">
        <v>165</v>
      </c>
      <c r="D21" s="54"/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  <c r="P21" s="93">
        <v>0</v>
      </c>
      <c r="Q21" s="93">
        <v>0</v>
      </c>
      <c r="R21" s="93">
        <v>0</v>
      </c>
      <c r="S21" s="93">
        <v>0</v>
      </c>
      <c r="T21" s="93">
        <v>0</v>
      </c>
      <c r="U21" s="93">
        <v>0</v>
      </c>
      <c r="V21" s="93">
        <v>0</v>
      </c>
      <c r="W21" s="93">
        <v>0</v>
      </c>
      <c r="X21" s="93">
        <v>0</v>
      </c>
    </row>
    <row r="22" spans="1:25" ht="18" customHeight="1">
      <c r="A22" s="107"/>
      <c r="B22" s="107"/>
      <c r="C22" s="29" t="s">
        <v>166</v>
      </c>
      <c r="D22" s="29"/>
      <c r="E22" s="93">
        <v>59906</v>
      </c>
      <c r="F22" s="93">
        <v>60796</v>
      </c>
      <c r="G22" s="93">
        <v>6341</v>
      </c>
      <c r="H22" s="93">
        <v>6935</v>
      </c>
      <c r="I22" s="93">
        <v>16506</v>
      </c>
      <c r="J22" s="93">
        <v>16759</v>
      </c>
      <c r="K22" s="93">
        <v>2897</v>
      </c>
      <c r="L22" s="93">
        <v>3110</v>
      </c>
      <c r="M22" s="93">
        <v>11312</v>
      </c>
      <c r="N22" s="93">
        <v>7629</v>
      </c>
      <c r="O22" s="93">
        <v>722</v>
      </c>
      <c r="P22" s="93">
        <v>1049</v>
      </c>
      <c r="Q22" s="93">
        <v>10714</v>
      </c>
      <c r="R22" s="93">
        <v>11901</v>
      </c>
      <c r="S22" s="93">
        <v>378</v>
      </c>
      <c r="T22" s="93">
        <v>373</v>
      </c>
      <c r="U22" s="93">
        <v>6878</v>
      </c>
      <c r="V22" s="93">
        <v>6347</v>
      </c>
      <c r="W22" s="93">
        <v>401549</v>
      </c>
      <c r="X22" s="93">
        <v>429401</v>
      </c>
    </row>
    <row r="23" spans="1:25" ht="18" customHeight="1">
      <c r="A23" s="107"/>
      <c r="B23" s="107" t="s">
        <v>167</v>
      </c>
      <c r="C23" s="54" t="s">
        <v>168</v>
      </c>
      <c r="D23" s="54"/>
      <c r="E23" s="93">
        <v>40</v>
      </c>
      <c r="F23" s="93">
        <v>40</v>
      </c>
      <c r="G23" s="93">
        <v>100</v>
      </c>
      <c r="H23" s="93">
        <v>100</v>
      </c>
      <c r="I23" s="93">
        <v>100</v>
      </c>
      <c r="J23" s="93">
        <v>100</v>
      </c>
      <c r="K23" s="93">
        <v>490</v>
      </c>
      <c r="L23" s="93">
        <v>490</v>
      </c>
      <c r="M23" s="93">
        <v>5000</v>
      </c>
      <c r="N23" s="93">
        <v>5000</v>
      </c>
      <c r="O23" s="93">
        <v>90</v>
      </c>
      <c r="P23" s="93">
        <v>90</v>
      </c>
      <c r="Q23" s="93">
        <v>100</v>
      </c>
      <c r="R23" s="93">
        <v>100</v>
      </c>
      <c r="S23" s="93">
        <v>85</v>
      </c>
      <c r="T23" s="93">
        <v>85</v>
      </c>
      <c r="U23" s="93">
        <v>100</v>
      </c>
      <c r="V23" s="93">
        <v>100</v>
      </c>
      <c r="W23" s="93">
        <v>250000</v>
      </c>
      <c r="X23" s="93">
        <v>250000</v>
      </c>
    </row>
    <row r="24" spans="1:25" ht="18" customHeight="1">
      <c r="A24" s="107"/>
      <c r="B24" s="107"/>
      <c r="C24" s="54" t="s">
        <v>169</v>
      </c>
      <c r="D24" s="54"/>
      <c r="E24" s="94">
        <v>11713</v>
      </c>
      <c r="F24" s="93">
        <v>11238</v>
      </c>
      <c r="G24" s="92">
        <v>5593</v>
      </c>
      <c r="H24" s="93">
        <v>5366</v>
      </c>
      <c r="I24" s="92">
        <v>-9254</v>
      </c>
      <c r="J24" s="93">
        <v>-9445</v>
      </c>
      <c r="K24" s="92">
        <v>2388</v>
      </c>
      <c r="L24" s="93">
        <v>2315</v>
      </c>
      <c r="M24" s="92">
        <v>7410</v>
      </c>
      <c r="N24" s="93">
        <v>7188</v>
      </c>
      <c r="O24" s="92">
        <v>5229</v>
      </c>
      <c r="P24" s="93">
        <v>4515</v>
      </c>
      <c r="Q24" s="92">
        <v>18445</v>
      </c>
      <c r="R24" s="93">
        <v>18202</v>
      </c>
      <c r="S24" s="92">
        <v>772</v>
      </c>
      <c r="T24" s="93">
        <v>717</v>
      </c>
      <c r="U24" s="92">
        <v>1364</v>
      </c>
      <c r="V24" s="93">
        <v>1264</v>
      </c>
      <c r="W24" s="92">
        <v>78752</v>
      </c>
      <c r="X24" s="93">
        <v>55854</v>
      </c>
    </row>
    <row r="25" spans="1:25" ht="18" customHeight="1">
      <c r="A25" s="107"/>
      <c r="B25" s="107"/>
      <c r="C25" s="54" t="s">
        <v>170</v>
      </c>
      <c r="D25" s="54"/>
      <c r="E25" s="94">
        <v>0</v>
      </c>
      <c r="F25" s="93">
        <v>0</v>
      </c>
      <c r="G25" s="92">
        <v>25</v>
      </c>
      <c r="H25" s="93">
        <v>25</v>
      </c>
      <c r="I25" s="92">
        <v>0</v>
      </c>
      <c r="J25" s="93">
        <v>0</v>
      </c>
      <c r="K25" s="92">
        <v>133</v>
      </c>
      <c r="L25" s="93">
        <v>133</v>
      </c>
      <c r="M25" s="92">
        <v>1086</v>
      </c>
      <c r="N25" s="93">
        <v>1086</v>
      </c>
      <c r="O25" s="92">
        <v>4415</v>
      </c>
      <c r="P25" s="93">
        <v>4415</v>
      </c>
      <c r="Q25" s="92">
        <v>14563</v>
      </c>
      <c r="R25" s="93">
        <v>14563</v>
      </c>
      <c r="S25" s="92">
        <v>126</v>
      </c>
      <c r="T25" s="93">
        <v>126</v>
      </c>
      <c r="U25" s="92">
        <v>100</v>
      </c>
      <c r="V25" s="93">
        <v>100</v>
      </c>
      <c r="W25" s="92">
        <v>224550</v>
      </c>
      <c r="X25" s="93">
        <v>224550</v>
      </c>
    </row>
    <row r="26" spans="1:25" ht="18" customHeight="1">
      <c r="A26" s="107"/>
      <c r="B26" s="107"/>
      <c r="C26" s="54" t="s">
        <v>171</v>
      </c>
      <c r="D26" s="54"/>
      <c r="E26" s="93">
        <v>11753</v>
      </c>
      <c r="F26" s="93">
        <v>11278</v>
      </c>
      <c r="G26" s="93">
        <v>5718</v>
      </c>
      <c r="H26" s="93">
        <v>5491</v>
      </c>
      <c r="I26" s="93">
        <v>-9154</v>
      </c>
      <c r="J26" s="93">
        <v>-9345</v>
      </c>
      <c r="K26" s="93">
        <v>3142</v>
      </c>
      <c r="L26" s="93">
        <v>3004</v>
      </c>
      <c r="M26" s="93">
        <v>13496</v>
      </c>
      <c r="N26" s="93">
        <v>13274</v>
      </c>
      <c r="O26" s="93">
        <v>9717</v>
      </c>
      <c r="P26" s="93">
        <v>9004</v>
      </c>
      <c r="Q26" s="93">
        <v>33107</v>
      </c>
      <c r="R26" s="93">
        <v>32865</v>
      </c>
      <c r="S26" s="93">
        <v>983</v>
      </c>
      <c r="T26" s="93">
        <v>928</v>
      </c>
      <c r="U26" s="93">
        <v>1564</v>
      </c>
      <c r="V26" s="93">
        <v>1464</v>
      </c>
      <c r="W26" s="93">
        <v>562183</v>
      </c>
      <c r="X26" s="93">
        <v>529588</v>
      </c>
    </row>
    <row r="27" spans="1:25" ht="18" customHeight="1">
      <c r="A27" s="107"/>
      <c r="B27" s="54" t="s">
        <v>172</v>
      </c>
      <c r="C27" s="54"/>
      <c r="D27" s="54"/>
      <c r="E27" s="93">
        <v>71659</v>
      </c>
      <c r="F27" s="93">
        <v>72074</v>
      </c>
      <c r="G27" s="93">
        <v>12058</v>
      </c>
      <c r="H27" s="93">
        <v>12425</v>
      </c>
      <c r="I27" s="93">
        <v>7352</v>
      </c>
      <c r="J27" s="93">
        <v>7414</v>
      </c>
      <c r="K27" s="93">
        <v>6039</v>
      </c>
      <c r="L27" s="93">
        <v>6115</v>
      </c>
      <c r="M27" s="93">
        <v>24807</v>
      </c>
      <c r="N27" s="93">
        <v>20902</v>
      </c>
      <c r="O27" s="93">
        <v>10439</v>
      </c>
      <c r="P27" s="93">
        <v>10052</v>
      </c>
      <c r="Q27" s="93">
        <v>43821</v>
      </c>
      <c r="R27" s="93">
        <v>44766</v>
      </c>
      <c r="S27" s="93">
        <v>1361</v>
      </c>
      <c r="T27" s="93">
        <v>1301</v>
      </c>
      <c r="U27" s="93">
        <v>8442</v>
      </c>
      <c r="V27" s="93">
        <v>7812</v>
      </c>
      <c r="W27" s="93">
        <v>963732</v>
      </c>
      <c r="X27" s="93">
        <v>958989</v>
      </c>
    </row>
    <row r="28" spans="1:25" ht="18" customHeight="1">
      <c r="A28" s="107" t="s">
        <v>173</v>
      </c>
      <c r="B28" s="107" t="s">
        <v>174</v>
      </c>
      <c r="C28" s="54" t="s">
        <v>175</v>
      </c>
      <c r="D28" s="81" t="s">
        <v>36</v>
      </c>
      <c r="E28" s="93">
        <v>12202</v>
      </c>
      <c r="F28" s="93">
        <v>12032</v>
      </c>
      <c r="G28" s="93">
        <v>1690</v>
      </c>
      <c r="H28" s="93">
        <v>1589</v>
      </c>
      <c r="I28" s="93">
        <v>1305</v>
      </c>
      <c r="J28" s="93">
        <v>1287</v>
      </c>
      <c r="K28" s="93">
        <v>3421</v>
      </c>
      <c r="L28" s="93">
        <v>3302</v>
      </c>
      <c r="M28" s="93">
        <v>1368</v>
      </c>
      <c r="N28" s="93">
        <v>1351</v>
      </c>
      <c r="O28" s="93">
        <v>2458</v>
      </c>
      <c r="P28" s="93">
        <v>2384</v>
      </c>
      <c r="Q28" s="93">
        <v>2804</v>
      </c>
      <c r="R28" s="93">
        <v>2845</v>
      </c>
      <c r="S28" s="93">
        <v>1883</v>
      </c>
      <c r="T28" s="93">
        <v>1751</v>
      </c>
      <c r="U28" s="93">
        <v>19394</v>
      </c>
      <c r="V28" s="93">
        <v>18711</v>
      </c>
      <c r="W28" s="93">
        <v>162745</v>
      </c>
      <c r="X28" s="93">
        <v>141554</v>
      </c>
    </row>
    <row r="29" spans="1:25" ht="18" customHeight="1">
      <c r="A29" s="107"/>
      <c r="B29" s="107"/>
      <c r="C29" s="54" t="s">
        <v>176</v>
      </c>
      <c r="D29" s="81" t="s">
        <v>37</v>
      </c>
      <c r="E29" s="93">
        <v>11432</v>
      </c>
      <c r="F29" s="93">
        <v>11144</v>
      </c>
      <c r="G29" s="93">
        <v>1749</v>
      </c>
      <c r="H29" s="93">
        <v>1744</v>
      </c>
      <c r="I29" s="93">
        <v>987</v>
      </c>
      <c r="J29" s="93">
        <v>973</v>
      </c>
      <c r="K29" s="93">
        <v>2909</v>
      </c>
      <c r="L29" s="93">
        <v>2879</v>
      </c>
      <c r="M29" s="93">
        <v>816</v>
      </c>
      <c r="N29" s="93">
        <v>757</v>
      </c>
      <c r="O29" s="93">
        <v>1215</v>
      </c>
      <c r="P29" s="93">
        <v>1165</v>
      </c>
      <c r="Q29" s="93">
        <v>2283</v>
      </c>
      <c r="R29" s="93">
        <v>2114</v>
      </c>
      <c r="S29" s="93">
        <v>1501</v>
      </c>
      <c r="T29" s="93">
        <v>1376</v>
      </c>
      <c r="U29" s="93">
        <v>18358</v>
      </c>
      <c r="V29" s="93">
        <v>18047</v>
      </c>
      <c r="W29" s="93">
        <v>119882</v>
      </c>
      <c r="X29" s="93">
        <v>118453</v>
      </c>
    </row>
    <row r="30" spans="1:25" ht="18" customHeight="1">
      <c r="A30" s="107"/>
      <c r="B30" s="107"/>
      <c r="C30" s="54" t="s">
        <v>177</v>
      </c>
      <c r="D30" s="81" t="s">
        <v>178</v>
      </c>
      <c r="E30" s="93">
        <v>227</v>
      </c>
      <c r="F30" s="93">
        <v>211</v>
      </c>
      <c r="G30" s="93">
        <v>128</v>
      </c>
      <c r="H30" s="93">
        <v>122</v>
      </c>
      <c r="I30" s="93">
        <v>66</v>
      </c>
      <c r="J30" s="93">
        <v>68</v>
      </c>
      <c r="K30" s="93">
        <v>340</v>
      </c>
      <c r="L30" s="93">
        <v>328</v>
      </c>
      <c r="M30" s="93">
        <v>167</v>
      </c>
      <c r="N30" s="93">
        <v>153</v>
      </c>
      <c r="O30" s="93">
        <v>85</v>
      </c>
      <c r="P30" s="93">
        <v>83</v>
      </c>
      <c r="Q30" s="93">
        <v>124</v>
      </c>
      <c r="R30" s="93">
        <v>121</v>
      </c>
      <c r="S30" s="93">
        <v>284</v>
      </c>
      <c r="T30" s="93">
        <v>265</v>
      </c>
      <c r="U30" s="93">
        <v>842</v>
      </c>
      <c r="V30" s="93">
        <v>813</v>
      </c>
      <c r="W30" s="93">
        <v>7600</v>
      </c>
      <c r="X30" s="93">
        <v>5363</v>
      </c>
    </row>
    <row r="31" spans="1:25" ht="18" customHeight="1">
      <c r="A31" s="107"/>
      <c r="B31" s="107"/>
      <c r="C31" s="29" t="s">
        <v>179</v>
      </c>
      <c r="D31" s="81" t="s">
        <v>180</v>
      </c>
      <c r="E31" s="93">
        <f t="shared" ref="E31:K31" si="0">E28-E29-E30</f>
        <v>543</v>
      </c>
      <c r="F31" s="93">
        <f>F28-F29-F30+1</f>
        <v>678</v>
      </c>
      <c r="G31" s="93">
        <f t="shared" si="0"/>
        <v>-187</v>
      </c>
      <c r="H31" s="93">
        <f t="shared" si="0"/>
        <v>-277</v>
      </c>
      <c r="I31" s="93">
        <f t="shared" si="0"/>
        <v>252</v>
      </c>
      <c r="J31" s="93">
        <f>J28-J29-J30-1</f>
        <v>245</v>
      </c>
      <c r="K31" s="93">
        <f t="shared" si="0"/>
        <v>172</v>
      </c>
      <c r="L31" s="93">
        <f>L28-L29-L30-1</f>
        <v>94</v>
      </c>
      <c r="M31" s="93">
        <f t="shared" ref="M31:N31" si="1">M28-M29-M30</f>
        <v>385</v>
      </c>
      <c r="N31" s="93">
        <f t="shared" si="1"/>
        <v>441</v>
      </c>
      <c r="O31" s="93">
        <f>O28-O29-O30</f>
        <v>1158</v>
      </c>
      <c r="P31" s="93">
        <f t="shared" ref="P31:X31" si="2">P28-P29-P30</f>
        <v>1136</v>
      </c>
      <c r="Q31" s="93">
        <f>Q28-Q29-Q30-1</f>
        <v>396</v>
      </c>
      <c r="R31" s="93">
        <f t="shared" si="2"/>
        <v>610</v>
      </c>
      <c r="S31" s="93">
        <f>S28-S29-S30+1</f>
        <v>99</v>
      </c>
      <c r="T31" s="93">
        <f t="shared" si="2"/>
        <v>110</v>
      </c>
      <c r="U31" s="93">
        <f t="shared" si="2"/>
        <v>194</v>
      </c>
      <c r="V31" s="93">
        <f>V28-V29-V30-1</f>
        <v>-150</v>
      </c>
      <c r="W31" s="93">
        <f>W28-W29-W30-1</f>
        <v>35262</v>
      </c>
      <c r="X31" s="93">
        <f t="shared" si="2"/>
        <v>17738</v>
      </c>
      <c r="Y31" s="7"/>
    </row>
    <row r="32" spans="1:25" ht="18" customHeight="1">
      <c r="A32" s="107"/>
      <c r="B32" s="107"/>
      <c r="C32" s="54" t="s">
        <v>181</v>
      </c>
      <c r="D32" s="81" t="s">
        <v>182</v>
      </c>
      <c r="E32" s="93">
        <v>7</v>
      </c>
      <c r="F32" s="93">
        <v>11</v>
      </c>
      <c r="G32" s="93">
        <v>504</v>
      </c>
      <c r="H32" s="93">
        <v>513</v>
      </c>
      <c r="I32" s="93">
        <v>11</v>
      </c>
      <c r="J32" s="93">
        <v>4</v>
      </c>
      <c r="K32" s="93">
        <v>21</v>
      </c>
      <c r="L32" s="93">
        <v>33</v>
      </c>
      <c r="M32" s="93">
        <v>2</v>
      </c>
      <c r="N32" s="93">
        <v>8</v>
      </c>
      <c r="O32" s="93">
        <v>29</v>
      </c>
      <c r="P32" s="93">
        <v>11</v>
      </c>
      <c r="Q32" s="93">
        <v>12</v>
      </c>
      <c r="R32" s="93">
        <v>16</v>
      </c>
      <c r="S32" s="93">
        <v>2</v>
      </c>
      <c r="T32" s="93">
        <v>3</v>
      </c>
      <c r="U32" s="93">
        <v>26</v>
      </c>
      <c r="V32" s="93">
        <v>9</v>
      </c>
      <c r="W32" s="93">
        <v>782</v>
      </c>
      <c r="X32" s="93">
        <v>786</v>
      </c>
    </row>
    <row r="33" spans="1:24" ht="18" customHeight="1">
      <c r="A33" s="107"/>
      <c r="B33" s="107"/>
      <c r="C33" s="54" t="s">
        <v>183</v>
      </c>
      <c r="D33" s="81" t="s">
        <v>184</v>
      </c>
      <c r="E33" s="93">
        <v>74</v>
      </c>
      <c r="F33" s="93">
        <v>60</v>
      </c>
      <c r="G33" s="93">
        <v>17</v>
      </c>
      <c r="H33" s="93">
        <v>18</v>
      </c>
      <c r="I33" s="93">
        <v>30</v>
      </c>
      <c r="J33" s="93">
        <v>32</v>
      </c>
      <c r="K33" s="93">
        <v>35</v>
      </c>
      <c r="L33" s="93">
        <v>30</v>
      </c>
      <c r="M33" s="93">
        <v>38</v>
      </c>
      <c r="N33" s="93">
        <v>13</v>
      </c>
      <c r="O33" s="93">
        <v>9</v>
      </c>
      <c r="P33" s="93">
        <v>5</v>
      </c>
      <c r="Q33" s="93">
        <v>67</v>
      </c>
      <c r="R33" s="93">
        <v>77</v>
      </c>
      <c r="S33" s="93">
        <v>2</v>
      </c>
      <c r="T33" s="93">
        <v>1</v>
      </c>
      <c r="U33" s="93">
        <v>58</v>
      </c>
      <c r="V33" s="93">
        <v>10</v>
      </c>
      <c r="W33" s="93">
        <v>360</v>
      </c>
      <c r="X33" s="93">
        <v>342</v>
      </c>
    </row>
    <row r="34" spans="1:24" ht="18" customHeight="1">
      <c r="A34" s="107"/>
      <c r="B34" s="107"/>
      <c r="C34" s="29" t="s">
        <v>185</v>
      </c>
      <c r="D34" s="81" t="s">
        <v>186</v>
      </c>
      <c r="E34" s="93">
        <f>E31+E32-E33-1</f>
        <v>475</v>
      </c>
      <c r="F34" s="93">
        <f t="shared" ref="F34:L34" si="3">F31+F32-F33</f>
        <v>629</v>
      </c>
      <c r="G34" s="93">
        <f t="shared" si="3"/>
        <v>300</v>
      </c>
      <c r="H34" s="93">
        <f t="shared" si="3"/>
        <v>218</v>
      </c>
      <c r="I34" s="93">
        <f t="shared" si="3"/>
        <v>233</v>
      </c>
      <c r="J34" s="93">
        <f>J31+J32-J33+1</f>
        <v>218</v>
      </c>
      <c r="K34" s="93">
        <f t="shared" si="3"/>
        <v>158</v>
      </c>
      <c r="L34" s="93">
        <f t="shared" si="3"/>
        <v>97</v>
      </c>
      <c r="M34" s="93">
        <f>M31+M32-M33+1</f>
        <v>350</v>
      </c>
      <c r="N34" s="93">
        <f>N31+N32-N33-1</f>
        <v>435</v>
      </c>
      <c r="O34" s="93">
        <f t="shared" ref="O34:X34" si="4">O31+O32-O33</f>
        <v>1178</v>
      </c>
      <c r="P34" s="93">
        <f t="shared" si="4"/>
        <v>1142</v>
      </c>
      <c r="Q34" s="93">
        <f t="shared" si="4"/>
        <v>341</v>
      </c>
      <c r="R34" s="93">
        <f t="shared" si="4"/>
        <v>549</v>
      </c>
      <c r="S34" s="93">
        <f>S31+S32-S33-1</f>
        <v>98</v>
      </c>
      <c r="T34" s="93">
        <f t="shared" si="4"/>
        <v>112</v>
      </c>
      <c r="U34" s="93">
        <f t="shared" si="4"/>
        <v>162</v>
      </c>
      <c r="V34" s="93">
        <f t="shared" si="4"/>
        <v>-151</v>
      </c>
      <c r="W34" s="93">
        <f>W31+W32-W33+1</f>
        <v>35685</v>
      </c>
      <c r="X34" s="93">
        <f t="shared" si="4"/>
        <v>18182</v>
      </c>
    </row>
    <row r="35" spans="1:24" ht="18" customHeight="1">
      <c r="A35" s="107"/>
      <c r="B35" s="107" t="s">
        <v>187</v>
      </c>
      <c r="C35" s="54" t="s">
        <v>188</v>
      </c>
      <c r="D35" s="81" t="s">
        <v>189</v>
      </c>
      <c r="E35" s="93">
        <v>0</v>
      </c>
      <c r="F35" s="93">
        <v>0</v>
      </c>
      <c r="G35" s="93">
        <v>0</v>
      </c>
      <c r="H35" s="93">
        <v>0</v>
      </c>
      <c r="I35" s="93">
        <v>0</v>
      </c>
      <c r="J35" s="93">
        <v>0</v>
      </c>
      <c r="K35" s="93">
        <v>0</v>
      </c>
      <c r="L35" s="93">
        <v>90</v>
      </c>
      <c r="M35" s="93">
        <v>0</v>
      </c>
      <c r="N35" s="93">
        <v>0</v>
      </c>
      <c r="O35" s="93">
        <v>0</v>
      </c>
      <c r="P35" s="93">
        <v>0</v>
      </c>
      <c r="Q35" s="93">
        <v>0</v>
      </c>
      <c r="R35" s="93">
        <v>0</v>
      </c>
      <c r="S35" s="93">
        <v>0</v>
      </c>
      <c r="T35" s="93">
        <v>0</v>
      </c>
      <c r="U35" s="93">
        <v>0</v>
      </c>
      <c r="V35" s="93">
        <v>185</v>
      </c>
      <c r="W35" s="93">
        <v>7387</v>
      </c>
      <c r="X35" s="93">
        <v>5453</v>
      </c>
    </row>
    <row r="36" spans="1:24" ht="18" customHeight="1">
      <c r="A36" s="107"/>
      <c r="B36" s="107"/>
      <c r="C36" s="54" t="s">
        <v>190</v>
      </c>
      <c r="D36" s="81" t="s">
        <v>191</v>
      </c>
      <c r="E36" s="93">
        <v>0</v>
      </c>
      <c r="F36" s="93">
        <v>75</v>
      </c>
      <c r="G36" s="93">
        <v>68</v>
      </c>
      <c r="H36" s="93">
        <v>96</v>
      </c>
      <c r="I36" s="93">
        <v>11</v>
      </c>
      <c r="J36" s="93">
        <v>6</v>
      </c>
      <c r="K36" s="93">
        <v>14</v>
      </c>
      <c r="L36" s="93">
        <v>66</v>
      </c>
      <c r="M36" s="93">
        <v>30</v>
      </c>
      <c r="N36" s="93">
        <v>5</v>
      </c>
      <c r="O36" s="93">
        <v>0</v>
      </c>
      <c r="P36" s="93">
        <v>6</v>
      </c>
      <c r="Q36" s="93">
        <v>0</v>
      </c>
      <c r="R36" s="93">
        <v>0</v>
      </c>
      <c r="S36" s="93">
        <v>0</v>
      </c>
      <c r="T36" s="93">
        <v>0</v>
      </c>
      <c r="U36" s="93">
        <v>0.2</v>
      </c>
      <c r="V36" s="93">
        <v>3</v>
      </c>
      <c r="W36" s="93">
        <v>4898</v>
      </c>
      <c r="X36" s="93">
        <v>3044</v>
      </c>
    </row>
    <row r="37" spans="1:24" ht="18" customHeight="1">
      <c r="A37" s="107"/>
      <c r="B37" s="107"/>
      <c r="C37" s="54" t="s">
        <v>192</v>
      </c>
      <c r="D37" s="81" t="s">
        <v>193</v>
      </c>
      <c r="E37" s="93">
        <f t="shared" ref="E37:W37" si="5">E34+E35-E36</f>
        <v>475</v>
      </c>
      <c r="F37" s="93">
        <f t="shared" si="5"/>
        <v>554</v>
      </c>
      <c r="G37" s="93">
        <f t="shared" si="5"/>
        <v>232</v>
      </c>
      <c r="H37" s="93">
        <f>H34+H35-H36+1</f>
        <v>123</v>
      </c>
      <c r="I37" s="93">
        <f t="shared" si="5"/>
        <v>222</v>
      </c>
      <c r="J37" s="93">
        <f>J34+J35-J36</f>
        <v>212</v>
      </c>
      <c r="K37" s="93">
        <f t="shared" si="5"/>
        <v>144</v>
      </c>
      <c r="L37" s="93">
        <f t="shared" si="5"/>
        <v>121</v>
      </c>
      <c r="M37" s="93">
        <f t="shared" si="5"/>
        <v>320</v>
      </c>
      <c r="N37" s="93">
        <f t="shared" si="5"/>
        <v>430</v>
      </c>
      <c r="O37" s="93">
        <f t="shared" si="5"/>
        <v>1178</v>
      </c>
      <c r="P37" s="93">
        <f t="shared" si="5"/>
        <v>1136</v>
      </c>
      <c r="Q37" s="93">
        <f t="shared" si="5"/>
        <v>341</v>
      </c>
      <c r="R37" s="93">
        <f t="shared" si="5"/>
        <v>549</v>
      </c>
      <c r="S37" s="93">
        <f t="shared" si="5"/>
        <v>98</v>
      </c>
      <c r="T37" s="93">
        <f t="shared" si="5"/>
        <v>112</v>
      </c>
      <c r="U37" s="93">
        <f>U34+U35-U36</f>
        <v>161.80000000000001</v>
      </c>
      <c r="V37" s="93">
        <f t="shared" si="5"/>
        <v>31</v>
      </c>
      <c r="W37" s="93">
        <f t="shared" si="5"/>
        <v>38174</v>
      </c>
      <c r="X37" s="93">
        <f>X34+X35-X36-1</f>
        <v>20590</v>
      </c>
    </row>
    <row r="38" spans="1:24" ht="18" customHeight="1">
      <c r="A38" s="107"/>
      <c r="B38" s="107"/>
      <c r="C38" s="54" t="s">
        <v>194</v>
      </c>
      <c r="D38" s="81" t="s">
        <v>195</v>
      </c>
      <c r="E38" s="93">
        <v>0</v>
      </c>
      <c r="F38" s="93">
        <v>0</v>
      </c>
      <c r="G38" s="93">
        <v>0</v>
      </c>
      <c r="H38" s="93">
        <v>0</v>
      </c>
      <c r="I38" s="93">
        <v>0</v>
      </c>
      <c r="J38" s="93">
        <v>0</v>
      </c>
      <c r="K38" s="93">
        <v>0</v>
      </c>
      <c r="L38" s="93">
        <v>0</v>
      </c>
      <c r="M38" s="93">
        <v>0</v>
      </c>
      <c r="N38" s="93">
        <v>0</v>
      </c>
      <c r="O38" s="93">
        <v>0</v>
      </c>
      <c r="P38" s="93">
        <v>0</v>
      </c>
      <c r="Q38" s="93">
        <v>0</v>
      </c>
      <c r="R38" s="93">
        <v>0</v>
      </c>
      <c r="S38" s="93">
        <v>0</v>
      </c>
      <c r="T38" s="93">
        <v>0</v>
      </c>
      <c r="U38" s="93">
        <v>0</v>
      </c>
      <c r="V38" s="93">
        <v>0</v>
      </c>
      <c r="W38" s="93">
        <v>0</v>
      </c>
      <c r="X38" s="93">
        <v>0</v>
      </c>
    </row>
    <row r="39" spans="1:24" ht="18" customHeight="1">
      <c r="A39" s="107"/>
      <c r="B39" s="107"/>
      <c r="C39" s="54" t="s">
        <v>196</v>
      </c>
      <c r="D39" s="81" t="s">
        <v>197</v>
      </c>
      <c r="E39" s="93">
        <v>0</v>
      </c>
      <c r="F39" s="93">
        <v>0</v>
      </c>
      <c r="G39" s="93">
        <v>0</v>
      </c>
      <c r="H39" s="93">
        <v>0</v>
      </c>
      <c r="I39" s="93">
        <v>0</v>
      </c>
      <c r="J39" s="93">
        <v>0</v>
      </c>
      <c r="K39" s="93">
        <v>0</v>
      </c>
      <c r="L39" s="93">
        <v>0</v>
      </c>
      <c r="M39" s="93">
        <v>0</v>
      </c>
      <c r="N39" s="93">
        <v>0</v>
      </c>
      <c r="O39" s="93">
        <v>0</v>
      </c>
      <c r="P39" s="93">
        <v>0</v>
      </c>
      <c r="Q39" s="93">
        <v>0</v>
      </c>
      <c r="R39" s="93">
        <v>0</v>
      </c>
      <c r="S39" s="93">
        <v>0</v>
      </c>
      <c r="T39" s="93">
        <v>0</v>
      </c>
      <c r="U39" s="93">
        <v>0</v>
      </c>
      <c r="V39" s="93">
        <v>0</v>
      </c>
      <c r="W39" s="93">
        <v>0</v>
      </c>
      <c r="X39" s="93">
        <v>0</v>
      </c>
    </row>
    <row r="40" spans="1:24" ht="18" customHeight="1">
      <c r="A40" s="107"/>
      <c r="B40" s="107"/>
      <c r="C40" s="54" t="s">
        <v>198</v>
      </c>
      <c r="D40" s="81" t="s">
        <v>199</v>
      </c>
      <c r="E40" s="93">
        <v>0</v>
      </c>
      <c r="F40" s="93">
        <v>0</v>
      </c>
      <c r="G40" s="93">
        <v>5</v>
      </c>
      <c r="H40" s="93">
        <v>0</v>
      </c>
      <c r="I40" s="93">
        <v>31</v>
      </c>
      <c r="J40" s="93">
        <v>15</v>
      </c>
      <c r="K40" s="93">
        <v>53</v>
      </c>
      <c r="L40" s="93">
        <v>51</v>
      </c>
      <c r="M40" s="93">
        <v>98</v>
      </c>
      <c r="N40" s="93">
        <v>133</v>
      </c>
      <c r="O40" s="93">
        <v>404</v>
      </c>
      <c r="P40" s="93">
        <v>390</v>
      </c>
      <c r="Q40" s="93">
        <v>99</v>
      </c>
      <c r="R40" s="93">
        <v>164</v>
      </c>
      <c r="S40" s="93">
        <v>40</v>
      </c>
      <c r="T40" s="93">
        <v>33</v>
      </c>
      <c r="U40" s="93">
        <v>57</v>
      </c>
      <c r="V40" s="93">
        <v>11</v>
      </c>
      <c r="W40" s="93">
        <v>11674</v>
      </c>
      <c r="X40" s="93">
        <v>6310</v>
      </c>
    </row>
    <row r="41" spans="1:24" ht="18" customHeight="1">
      <c r="A41" s="107"/>
      <c r="B41" s="107"/>
      <c r="C41" s="29" t="s">
        <v>200</v>
      </c>
      <c r="D41" s="81" t="s">
        <v>201</v>
      </c>
      <c r="E41" s="93">
        <f t="shared" ref="E41:V41" si="6">E34+E35-E36-E40</f>
        <v>475</v>
      </c>
      <c r="F41" s="93">
        <f t="shared" si="6"/>
        <v>554</v>
      </c>
      <c r="G41" s="93">
        <f t="shared" si="6"/>
        <v>227</v>
      </c>
      <c r="H41" s="93">
        <f>H34+H35-H36-H40+1</f>
        <v>123</v>
      </c>
      <c r="I41" s="93">
        <f t="shared" si="6"/>
        <v>191</v>
      </c>
      <c r="J41" s="93">
        <v>197</v>
      </c>
      <c r="K41" s="93">
        <f t="shared" si="6"/>
        <v>91</v>
      </c>
      <c r="L41" s="93">
        <f t="shared" si="6"/>
        <v>70</v>
      </c>
      <c r="M41" s="93">
        <f t="shared" si="6"/>
        <v>222</v>
      </c>
      <c r="N41" s="93">
        <f t="shared" si="6"/>
        <v>297</v>
      </c>
      <c r="O41" s="93">
        <f t="shared" si="6"/>
        <v>774</v>
      </c>
      <c r="P41" s="93">
        <f t="shared" si="6"/>
        <v>746</v>
      </c>
      <c r="Q41" s="93">
        <f t="shared" si="6"/>
        <v>242</v>
      </c>
      <c r="R41" s="93">
        <f t="shared" si="6"/>
        <v>385</v>
      </c>
      <c r="S41" s="93">
        <f t="shared" si="6"/>
        <v>58</v>
      </c>
      <c r="T41" s="93">
        <f>T34+T35-T36-T40+1</f>
        <v>80</v>
      </c>
      <c r="U41" s="93">
        <f>U34+U35-U36-U40</f>
        <v>104.80000000000001</v>
      </c>
      <c r="V41" s="93">
        <f t="shared" si="6"/>
        <v>20</v>
      </c>
      <c r="W41" s="93">
        <f>W34+W35-W36-W40-1</f>
        <v>26499</v>
      </c>
      <c r="X41" s="93">
        <f>X34+X35-X36-X40</f>
        <v>14281</v>
      </c>
    </row>
    <row r="42" spans="1:24" ht="18" customHeight="1">
      <c r="A42" s="107"/>
      <c r="B42" s="107"/>
      <c r="C42" s="134" t="s">
        <v>202</v>
      </c>
      <c r="D42" s="134"/>
      <c r="E42" s="93">
        <f>E37+E38-E39-E40</f>
        <v>475</v>
      </c>
      <c r="F42" s="93">
        <f t="shared" ref="F42" si="7">F37+F38-F39-F40</f>
        <v>554</v>
      </c>
      <c r="G42" s="93">
        <v>0</v>
      </c>
      <c r="H42" s="93">
        <v>0</v>
      </c>
      <c r="I42" s="93">
        <v>0</v>
      </c>
      <c r="J42" s="93">
        <v>0</v>
      </c>
      <c r="K42" s="93">
        <v>0</v>
      </c>
      <c r="L42" s="93">
        <v>0</v>
      </c>
      <c r="M42" s="93">
        <v>0</v>
      </c>
      <c r="N42" s="93">
        <v>0</v>
      </c>
      <c r="O42" s="93">
        <v>0</v>
      </c>
      <c r="P42" s="93">
        <v>0</v>
      </c>
      <c r="Q42" s="93">
        <v>0</v>
      </c>
      <c r="R42" s="93">
        <v>0</v>
      </c>
      <c r="S42" s="93">
        <v>0</v>
      </c>
      <c r="T42" s="93">
        <v>0</v>
      </c>
      <c r="U42" s="93">
        <v>0</v>
      </c>
      <c r="V42" s="93">
        <v>0</v>
      </c>
      <c r="W42" s="93">
        <v>0</v>
      </c>
      <c r="X42" s="93">
        <v>0</v>
      </c>
    </row>
    <row r="43" spans="1:24" ht="18" customHeight="1">
      <c r="A43" s="107"/>
      <c r="B43" s="107"/>
      <c r="C43" s="54" t="s">
        <v>203</v>
      </c>
      <c r="D43" s="81" t="s">
        <v>204</v>
      </c>
      <c r="E43" s="93">
        <v>0</v>
      </c>
      <c r="F43" s="93">
        <v>0</v>
      </c>
      <c r="G43" s="93">
        <v>316</v>
      </c>
      <c r="H43" s="93">
        <v>193</v>
      </c>
      <c r="I43" s="93">
        <v>-9345</v>
      </c>
      <c r="J43" s="93">
        <v>-9542</v>
      </c>
      <c r="K43" s="93">
        <v>1824</v>
      </c>
      <c r="L43" s="93">
        <v>1772</v>
      </c>
      <c r="M43" s="93">
        <v>2905</v>
      </c>
      <c r="N43" s="93">
        <v>2609</v>
      </c>
      <c r="O43" s="93">
        <v>1115</v>
      </c>
      <c r="P43" s="93">
        <v>696</v>
      </c>
      <c r="Q43" s="93">
        <v>2001</v>
      </c>
      <c r="R43" s="93">
        <v>1602</v>
      </c>
      <c r="S43" s="93">
        <v>717</v>
      </c>
      <c r="T43" s="93">
        <v>641</v>
      </c>
      <c r="U43" s="93">
        <v>1259</v>
      </c>
      <c r="V43" s="93">
        <v>1244</v>
      </c>
      <c r="W43" s="93">
        <v>52253</v>
      </c>
      <c r="X43" s="93">
        <v>41573</v>
      </c>
    </row>
    <row r="44" spans="1:24" ht="18" customHeight="1">
      <c r="A44" s="107"/>
      <c r="B44" s="107"/>
      <c r="C44" s="29" t="s">
        <v>205</v>
      </c>
      <c r="D44" s="86" t="s">
        <v>206</v>
      </c>
      <c r="E44" s="93">
        <f>E41+E43</f>
        <v>475</v>
      </c>
      <c r="F44" s="93">
        <f t="shared" ref="F44:M44" si="8">F41+F43</f>
        <v>554</v>
      </c>
      <c r="G44" s="93">
        <f t="shared" si="8"/>
        <v>543</v>
      </c>
      <c r="H44" s="93">
        <f t="shared" si="8"/>
        <v>316</v>
      </c>
      <c r="I44" s="93">
        <f>I41+I43</f>
        <v>-9154</v>
      </c>
      <c r="J44" s="93">
        <f t="shared" si="8"/>
        <v>-9345</v>
      </c>
      <c r="K44" s="93">
        <f t="shared" si="8"/>
        <v>1915</v>
      </c>
      <c r="L44" s="93">
        <f t="shared" si="8"/>
        <v>1842</v>
      </c>
      <c r="M44" s="93">
        <f t="shared" si="8"/>
        <v>3127</v>
      </c>
      <c r="N44" s="93">
        <f>N41+N43-1</f>
        <v>2905</v>
      </c>
      <c r="O44" s="93">
        <f t="shared" ref="O44:X44" si="9">O41+O43</f>
        <v>1889</v>
      </c>
      <c r="P44" s="93">
        <f t="shared" si="9"/>
        <v>1442</v>
      </c>
      <c r="Q44" s="93">
        <f t="shared" si="9"/>
        <v>2243</v>
      </c>
      <c r="R44" s="93">
        <f t="shared" si="9"/>
        <v>1987</v>
      </c>
      <c r="S44" s="93">
        <f>S41+S43-3</f>
        <v>772</v>
      </c>
      <c r="T44" s="93">
        <f>T41+T43-4</f>
        <v>717</v>
      </c>
      <c r="U44" s="93">
        <f>U41+U43</f>
        <v>1363.8</v>
      </c>
      <c r="V44" s="93">
        <f t="shared" si="9"/>
        <v>1264</v>
      </c>
      <c r="W44" s="93">
        <f t="shared" si="9"/>
        <v>78752</v>
      </c>
      <c r="X44" s="93">
        <f t="shared" si="9"/>
        <v>55854</v>
      </c>
    </row>
    <row r="45" spans="1:24" ht="14.1" customHeight="1">
      <c r="A45" s="11" t="s">
        <v>207</v>
      </c>
    </row>
    <row r="46" spans="1:24" ht="14.1" customHeight="1">
      <c r="A46" s="11" t="s">
        <v>208</v>
      </c>
    </row>
    <row r="47" spans="1:24">
      <c r="A47" s="48"/>
    </row>
  </sheetData>
  <mergeCells count="20">
    <mergeCell ref="C42:D42"/>
    <mergeCell ref="A15:A27"/>
    <mergeCell ref="B15:B18"/>
    <mergeCell ref="B19:B22"/>
    <mergeCell ref="B23:B26"/>
    <mergeCell ref="A28:A44"/>
    <mergeCell ref="B28:B34"/>
    <mergeCell ref="B35:B44"/>
    <mergeCell ref="Q6:R6"/>
    <mergeCell ref="S6:T6"/>
    <mergeCell ref="U6:V6"/>
    <mergeCell ref="W6:X6"/>
    <mergeCell ref="A8:A14"/>
    <mergeCell ref="B9:B14"/>
    <mergeCell ref="E6:F6"/>
    <mergeCell ref="G6:H6"/>
    <mergeCell ref="I6:J6"/>
    <mergeCell ref="K6:L6"/>
    <mergeCell ref="M6:N6"/>
    <mergeCell ref="O6:P6"/>
  </mergeCells>
  <phoneticPr fontId="18"/>
  <printOptions horizontalCentered="1" gridLinesSet="0"/>
  <pageMargins left="0.39370078740157483" right="0.39370078740157483" top="0.19685039370078741" bottom="0.19685039370078741" header="0.27559055118110237" footer="0.23622047244094491"/>
  <pageSetup paperSize="8" scale="68" firstPageNumber="5" orientation="landscape" useFirstPageNumber="1" r:id="rId1"/>
  <headerFooter alignWithMargins="0">
    <oddHeader>&amp;R&amp;"明朝,斜体"&amp;9指定都市－5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1.普通会計予算（R6-7年度）</vt:lpstr>
      <vt:lpstr>2.公営企業会計予算（R6-7年度）</vt:lpstr>
      <vt:lpstr>3.(1)普通会計決算（R4-5年度）</vt:lpstr>
      <vt:lpstr>3.(2)財政指標等（R元‐R5年度）</vt:lpstr>
      <vt:lpstr>4.公営企業会計決算（R4-5年度）</vt:lpstr>
      <vt:lpstr>5.三セク決算（R4-5年度）</vt:lpstr>
      <vt:lpstr>'1.普通会計予算（R6-7年度）'!Print_Area</vt:lpstr>
      <vt:lpstr>'2.公営企業会計予算（R6-7年度）'!Print_Area</vt:lpstr>
      <vt:lpstr>'3.(1)普通会計決算（R4-5年度）'!Print_Area</vt:lpstr>
      <vt:lpstr>'3.(2)財政指標等（R元‐R5年度）'!Print_Area</vt:lpstr>
      <vt:lpstr>'4.公営企業会計決算（R4-5年度）'!Print_Area</vt:lpstr>
      <vt:lpstr>'5.三セク決算（R4-5年度）'!Print_Area</vt:lpstr>
      <vt:lpstr>'2.公営企業会計予算（R6-7年度）'!Print_Titles</vt:lpstr>
      <vt:lpstr>'4.公営企業会計決算（R4-5年度）'!Print_Titles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調査統計係</dc:creator>
  <cp:lastModifiedBy>小山　泰輝 / KOYAMA Hiroki</cp:lastModifiedBy>
  <cp:lastPrinted>2025-08-22T00:25:20Z</cp:lastPrinted>
  <dcterms:created xsi:type="dcterms:W3CDTF">1999-07-06T05:17:05Z</dcterms:created>
  <dcterms:modified xsi:type="dcterms:W3CDTF">2025-08-22T06:55:07Z</dcterms:modified>
</cp:coreProperties>
</file>