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192.168.0.241\共有\【財政状況】\令和7年度\03 HP更新\公開後修正\"/>
    </mc:Choice>
  </mc:AlternateContent>
  <xr:revisionPtr revIDLastSave="0" documentId="13_ncr:1_{81A3297D-7641-4494-8940-CA0D27EB571A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1.普通会計予算（R6-7年度）" sheetId="2" r:id="rId1"/>
    <sheet name="2.公営企業会計予算（R6-7年度）" sheetId="6" r:id="rId2"/>
    <sheet name="3.(1)普通会計決算（R4-5年度）" sheetId="7" r:id="rId3"/>
    <sheet name="3.(2)財政指標等（R元‐R5年度）" sheetId="8" r:id="rId4"/>
    <sheet name="4.公営企業会計決算（R4-5年度）" sheetId="9" r:id="rId5"/>
    <sheet name="5.三セク決算（R4-5年度）" sheetId="10" r:id="rId6"/>
  </sheets>
  <definedNames>
    <definedName name="_xlnm.Print_Area" localSheetId="0">'1.普通会計予算（R6-7年度）'!$A$1:$I$42</definedName>
    <definedName name="_xlnm.Print_Area" localSheetId="1">'2.公営企業会計予算（R6-7年度）'!$A$1:$O$50</definedName>
    <definedName name="_xlnm.Print_Area" localSheetId="2">'3.(1)普通会計決算（R4-5年度）'!$A$1:$I$42</definedName>
    <definedName name="_xlnm.Print_Area" localSheetId="3">'3.(2)財政指標等（R元‐R5年度）'!$A$1:$I$35</definedName>
    <definedName name="_xlnm.Print_Area" localSheetId="4">'4.公営企業会計決算（R4-5年度）'!$A$1:$O$49</definedName>
    <definedName name="_xlnm.Print_Area" localSheetId="5">'5.三セク決算（R4-5年度）'!$A$1:$N$46</definedName>
    <definedName name="_xlnm.Print_Titles" localSheetId="1">'2.公営企業会計予算（R6-7年度）'!$1:$4</definedName>
    <definedName name="_xlnm.Print_Titles" localSheetId="4">'4.公営企業会計決算（R4-5年度）'!$1:$4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0" l="1"/>
  <c r="I22" i="10"/>
  <c r="I18" i="10"/>
  <c r="E40" i="10"/>
  <c r="E26" i="10"/>
  <c r="E22" i="10"/>
  <c r="E18" i="10"/>
  <c r="K31" i="10"/>
  <c r="K26" i="10"/>
  <c r="K22" i="10"/>
  <c r="K27" i="10" s="1"/>
  <c r="K18" i="10"/>
  <c r="E27" i="10" l="1"/>
  <c r="I27" i="10"/>
  <c r="N12" i="9"/>
  <c r="N9" i="9"/>
  <c r="L12" i="9"/>
  <c r="L9" i="9"/>
  <c r="J12" i="9" l="1"/>
  <c r="H12" i="9"/>
  <c r="H9" i="9"/>
  <c r="E1" i="7"/>
  <c r="I10" i="8"/>
  <c r="I12" i="8" s="1"/>
  <c r="F37" i="7" l="1"/>
  <c r="F34" i="7"/>
  <c r="F21" i="7"/>
  <c r="F16" i="7"/>
  <c r="F27" i="7" l="1"/>
  <c r="F23" i="7"/>
  <c r="N12" i="6" l="1"/>
  <c r="N9" i="6"/>
  <c r="L12" i="6"/>
  <c r="L9" i="6"/>
  <c r="J12" i="6"/>
  <c r="J9" i="6"/>
  <c r="H12" i="6"/>
  <c r="H9" i="6"/>
  <c r="F36" i="2" l="1"/>
  <c r="F35" i="2" s="1"/>
  <c r="F34" i="2" s="1"/>
  <c r="F33" i="2"/>
  <c r="F27" i="2" s="1"/>
  <c r="F23" i="2"/>
  <c r="F21" i="2"/>
  <c r="L31" i="10" l="1"/>
  <c r="L34" i="10" s="1"/>
  <c r="J31" i="10"/>
  <c r="J34" i="10" s="1"/>
  <c r="H31" i="10"/>
  <c r="H34" i="10" s="1"/>
  <c r="F31" i="10"/>
  <c r="F34" i="10" s="1"/>
  <c r="G44" i="9"/>
  <c r="G39" i="9"/>
  <c r="G45" i="9" s="1"/>
  <c r="O24" i="9"/>
  <c r="O27" i="9" s="1"/>
  <c r="O16" i="9"/>
  <c r="O15" i="9"/>
  <c r="O14" i="9"/>
  <c r="M24" i="9"/>
  <c r="M27" i="9" s="1"/>
  <c r="M16" i="9"/>
  <c r="M15" i="9"/>
  <c r="M14" i="9"/>
  <c r="K24" i="9"/>
  <c r="K27" i="9" s="1"/>
  <c r="K16" i="9"/>
  <c r="K15" i="9"/>
  <c r="K14" i="9"/>
  <c r="I24" i="9"/>
  <c r="I27" i="9" s="1"/>
  <c r="I16" i="9"/>
  <c r="I15" i="9"/>
  <c r="I14" i="9"/>
  <c r="G24" i="9"/>
  <c r="G27" i="9" s="1"/>
  <c r="G16" i="9"/>
  <c r="G15" i="9"/>
  <c r="G14" i="9"/>
  <c r="H24" i="8"/>
  <c r="I24" i="8" s="1"/>
  <c r="G24" i="8"/>
  <c r="G23" i="8"/>
  <c r="F23" i="8"/>
  <c r="E23" i="8"/>
  <c r="H22" i="8"/>
  <c r="G22" i="8"/>
  <c r="F22" i="8"/>
  <c r="E22" i="8"/>
  <c r="H21" i="8"/>
  <c r="G21" i="8"/>
  <c r="F21" i="8"/>
  <c r="E21" i="8"/>
  <c r="H20" i="8"/>
  <c r="G20" i="8"/>
  <c r="F20" i="8"/>
  <c r="E20" i="8"/>
  <c r="H19" i="8"/>
  <c r="H23" i="8" s="1"/>
  <c r="H10" i="8"/>
  <c r="H12" i="8" s="1"/>
  <c r="H35" i="7"/>
  <c r="H34" i="7" s="1"/>
  <c r="H33" i="7"/>
  <c r="H27" i="7"/>
  <c r="H23" i="7"/>
  <c r="H21" i="7"/>
  <c r="H22" i="7" s="1"/>
  <c r="O24" i="6"/>
  <c r="O27" i="6" s="1"/>
  <c r="O16" i="6"/>
  <c r="O15" i="6"/>
  <c r="O14" i="6"/>
  <c r="M24" i="6"/>
  <c r="M27" i="6" s="1"/>
  <c r="M16" i="6"/>
  <c r="M15" i="6"/>
  <c r="M14" i="6"/>
  <c r="K24" i="6"/>
  <c r="K27" i="6" s="1"/>
  <c r="K16" i="6"/>
  <c r="K15" i="6"/>
  <c r="K14" i="6"/>
  <c r="I24" i="6"/>
  <c r="I27" i="6" s="1"/>
  <c r="I16" i="6"/>
  <c r="I15" i="6"/>
  <c r="I14" i="6"/>
  <c r="G24" i="6"/>
  <c r="G27" i="6" s="1"/>
  <c r="G16" i="6"/>
  <c r="G15" i="6"/>
  <c r="G14" i="6"/>
  <c r="H36" i="2"/>
  <c r="H34" i="2"/>
  <c r="H33" i="2"/>
  <c r="H27" i="2"/>
  <c r="H23" i="2"/>
  <c r="H21" i="2"/>
  <c r="H22" i="2" s="1"/>
  <c r="H40" i="7" l="1"/>
  <c r="H40" i="2"/>
  <c r="L41" i="10"/>
  <c r="L44" i="10" s="1"/>
  <c r="L37" i="10"/>
  <c r="L42" i="10" s="1"/>
  <c r="J41" i="10"/>
  <c r="J44" i="10" s="1"/>
  <c r="J37" i="10"/>
  <c r="J42" i="10" s="1"/>
  <c r="H37" i="10"/>
  <c r="H42" i="10" s="1"/>
  <c r="H41" i="10"/>
  <c r="H44" i="10" s="1"/>
  <c r="F37" i="10"/>
  <c r="F42" i="10" s="1"/>
  <c r="F41" i="10"/>
  <c r="F44" i="10" s="1"/>
  <c r="E43" i="10" s="1"/>
  <c r="F24" i="6" l="1"/>
  <c r="F27" i="6" s="1"/>
  <c r="F16" i="6"/>
  <c r="F15" i="6"/>
  <c r="F14" i="6"/>
  <c r="I22" i="8"/>
  <c r="I20" i="8"/>
  <c r="I16" i="2"/>
  <c r="F40" i="7"/>
  <c r="F22" i="7"/>
  <c r="G9" i="7" s="1"/>
  <c r="F40" i="2"/>
  <c r="G38" i="2" s="1"/>
  <c r="F22" i="2"/>
  <c r="G20" i="2" s="1"/>
  <c r="F24" i="9"/>
  <c r="F27" i="9" s="1"/>
  <c r="F14" i="9"/>
  <c r="I36" i="2"/>
  <c r="N31" i="10"/>
  <c r="N34" i="10" s="1"/>
  <c r="M31" i="10"/>
  <c r="M34" i="10" s="1"/>
  <c r="K34" i="10"/>
  <c r="K41" i="10" s="1"/>
  <c r="K44" i="10" s="1"/>
  <c r="I31" i="10"/>
  <c r="I34" i="10" s="1"/>
  <c r="G31" i="10"/>
  <c r="G34" i="10" s="1"/>
  <c r="E31" i="10"/>
  <c r="E34" i="10" s="1"/>
  <c r="E37" i="10" s="1"/>
  <c r="E42" i="10" s="1"/>
  <c r="O44" i="9"/>
  <c r="N44" i="9"/>
  <c r="M44" i="9"/>
  <c r="L44" i="9"/>
  <c r="K44" i="9"/>
  <c r="J44" i="9"/>
  <c r="I44" i="9"/>
  <c r="H44" i="9"/>
  <c r="F44" i="9"/>
  <c r="O39" i="9"/>
  <c r="N39" i="9"/>
  <c r="M39" i="9"/>
  <c r="L39" i="9"/>
  <c r="K39" i="9"/>
  <c r="J39" i="9"/>
  <c r="I39" i="9"/>
  <c r="H39" i="9"/>
  <c r="F39" i="9"/>
  <c r="N24" i="9"/>
  <c r="L24" i="9"/>
  <c r="J24" i="9"/>
  <c r="H24" i="9"/>
  <c r="N16" i="9"/>
  <c r="L16" i="9"/>
  <c r="J16" i="9"/>
  <c r="H16" i="9"/>
  <c r="F16" i="9"/>
  <c r="N15" i="9"/>
  <c r="L15" i="9"/>
  <c r="J15" i="9"/>
  <c r="H15" i="9"/>
  <c r="F15" i="9"/>
  <c r="N14" i="9"/>
  <c r="L14" i="9"/>
  <c r="J14" i="9"/>
  <c r="H14" i="9"/>
  <c r="I19" i="8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O44" i="6"/>
  <c r="N44" i="6"/>
  <c r="M44" i="6"/>
  <c r="L44" i="6"/>
  <c r="K44" i="6"/>
  <c r="J44" i="6"/>
  <c r="I44" i="6"/>
  <c r="H44" i="6"/>
  <c r="G44" i="6"/>
  <c r="F44" i="6"/>
  <c r="O39" i="6"/>
  <c r="N39" i="6"/>
  <c r="M39" i="6"/>
  <c r="L39" i="6"/>
  <c r="K39" i="6"/>
  <c r="J39" i="6"/>
  <c r="I39" i="6"/>
  <c r="H39" i="6"/>
  <c r="G39" i="6"/>
  <c r="F39" i="6"/>
  <c r="N24" i="6"/>
  <c r="L24" i="6"/>
  <c r="J24" i="6"/>
  <c r="H24" i="6"/>
  <c r="N16" i="6"/>
  <c r="L16" i="6"/>
  <c r="J16" i="6"/>
  <c r="H16" i="6"/>
  <c r="N15" i="6"/>
  <c r="L15" i="6"/>
  <c r="J15" i="6"/>
  <c r="H15" i="6"/>
  <c r="N14" i="6"/>
  <c r="L14" i="6"/>
  <c r="J14" i="6"/>
  <c r="H14" i="6"/>
  <c r="I39" i="2"/>
  <c r="I38" i="2"/>
  <c r="I37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1" i="2"/>
  <c r="I20" i="2"/>
  <c r="I17" i="2"/>
  <c r="I15" i="2"/>
  <c r="I14" i="2"/>
  <c r="I13" i="2"/>
  <c r="I10" i="2"/>
  <c r="I9" i="2"/>
  <c r="I11" i="2"/>
  <c r="I12" i="2"/>
  <c r="I18" i="2"/>
  <c r="I19" i="2"/>
  <c r="N25" i="6" l="1"/>
  <c r="N27" i="6" s="1"/>
  <c r="H45" i="6"/>
  <c r="H25" i="9"/>
  <c r="H27" i="9" s="1"/>
  <c r="J25" i="9"/>
  <c r="J27" i="9" s="1"/>
  <c r="L25" i="9"/>
  <c r="L27" i="9" s="1"/>
  <c r="H25" i="6"/>
  <c r="H27" i="6" s="1"/>
  <c r="N27" i="9"/>
  <c r="N25" i="9"/>
  <c r="J25" i="6"/>
  <c r="J27" i="6" s="1"/>
  <c r="O45" i="6"/>
  <c r="L25" i="6"/>
  <c r="L27" i="6" s="1"/>
  <c r="K45" i="9"/>
  <c r="I45" i="9"/>
  <c r="M45" i="9"/>
  <c r="L45" i="6"/>
  <c r="G31" i="2"/>
  <c r="G34" i="2"/>
  <c r="O45" i="9"/>
  <c r="I23" i="8"/>
  <c r="I21" i="8"/>
  <c r="G40" i="2"/>
  <c r="G21" i="2"/>
  <c r="F45" i="6"/>
  <c r="N45" i="6"/>
  <c r="I40" i="7"/>
  <c r="K37" i="10"/>
  <c r="K42" i="10" s="1"/>
  <c r="G13" i="2"/>
  <c r="I45" i="6"/>
  <c r="J45" i="9"/>
  <c r="K45" i="6"/>
  <c r="G31" i="7"/>
  <c r="G39" i="7"/>
  <c r="N45" i="9"/>
  <c r="G20" i="7"/>
  <c r="G10" i="7"/>
  <c r="G24" i="7"/>
  <c r="G28" i="7"/>
  <c r="G32" i="7"/>
  <c r="G36" i="7"/>
  <c r="G40" i="7"/>
  <c r="H45" i="9"/>
  <c r="G21" i="7"/>
  <c r="G25" i="7"/>
  <c r="G29" i="7"/>
  <c r="G33" i="7"/>
  <c r="G37" i="7"/>
  <c r="G26" i="2"/>
  <c r="G26" i="7"/>
  <c r="G30" i="7"/>
  <c r="G34" i="7"/>
  <c r="G38" i="7"/>
  <c r="G17" i="7"/>
  <c r="E41" i="10"/>
  <c r="E44" i="10" s="1"/>
  <c r="G19" i="7"/>
  <c r="G23" i="7"/>
  <c r="G14" i="7"/>
  <c r="G12" i="7"/>
  <c r="G27" i="7"/>
  <c r="G35" i="7"/>
  <c r="F45" i="9"/>
  <c r="I37" i="10"/>
  <c r="I42" i="10" s="1"/>
  <c r="I41" i="10"/>
  <c r="I44" i="10" s="1"/>
  <c r="G9" i="2"/>
  <c r="I22" i="2"/>
  <c r="G22" i="2"/>
  <c r="G10" i="2"/>
  <c r="L45" i="9"/>
  <c r="G16" i="2"/>
  <c r="G14" i="2"/>
  <c r="G45" i="6"/>
  <c r="J45" i="6"/>
  <c r="M45" i="6"/>
  <c r="G19" i="2"/>
  <c r="G37" i="10"/>
  <c r="G42" i="10" s="1"/>
  <c r="G41" i="10"/>
  <c r="G44" i="10" s="1"/>
  <c r="M37" i="10"/>
  <c r="M42" i="10" s="1"/>
  <c r="M41" i="10"/>
  <c r="M44" i="10" s="1"/>
  <c r="N41" i="10"/>
  <c r="N44" i="10" s="1"/>
  <c r="N37" i="10"/>
  <c r="N42" i="10" s="1"/>
  <c r="G29" i="2"/>
  <c r="G30" i="2"/>
  <c r="I40" i="2"/>
  <c r="G17" i="2"/>
  <c r="G24" i="2"/>
  <c r="G35" i="2"/>
  <c r="G37" i="2"/>
  <c r="G39" i="2"/>
  <c r="G11" i="7"/>
  <c r="G28" i="2"/>
  <c r="G16" i="7"/>
  <c r="G18" i="7"/>
  <c r="I22" i="7"/>
  <c r="G15" i="2"/>
  <c r="G32" i="2"/>
  <c r="G27" i="2"/>
  <c r="G12" i="2"/>
  <c r="G13" i="7"/>
  <c r="G18" i="2"/>
  <c r="G15" i="7"/>
  <c r="G22" i="7"/>
  <c r="G11" i="2"/>
  <c r="G33" i="2"/>
  <c r="G23" i="2"/>
  <c r="G25" i="2"/>
  <c r="G36" i="2"/>
</calcChain>
</file>

<file path=xl/sharedStrings.xml><?xml version="1.0" encoding="utf-8"?>
<sst xmlns="http://schemas.openxmlformats.org/spreadsheetml/2006/main" count="428" uniqueCount="259">
  <si>
    <t>団体名</t>
  </si>
  <si>
    <t>構成比</t>
  </si>
  <si>
    <t>地方税</t>
  </si>
  <si>
    <t>地方譲与税</t>
  </si>
  <si>
    <t>地方交付税</t>
  </si>
  <si>
    <t>国庫支出金</t>
  </si>
  <si>
    <t>地方債</t>
  </si>
  <si>
    <t>その他の収入</t>
  </si>
  <si>
    <t>歳　入　合　計</t>
  </si>
  <si>
    <t>義務的経費</t>
  </si>
  <si>
    <t>うち人件費</t>
  </si>
  <si>
    <t>　　公債費</t>
  </si>
  <si>
    <t>その他の経費</t>
  </si>
  <si>
    <t>うち物件費</t>
  </si>
  <si>
    <t>　　積立金</t>
  </si>
  <si>
    <t>投資的経費</t>
  </si>
  <si>
    <t>うち普通建設事業費</t>
  </si>
  <si>
    <t>歳　出　合  計</t>
  </si>
  <si>
    <t>（注１）原則として表示単位未満を四捨五入して端数調整していないため、合計等と一致しない場合がある。</t>
  </si>
  <si>
    <t>（注２）構成比は表内計数により計算している。</t>
  </si>
  <si>
    <t>対前年度
伸び率</t>
  </si>
  <si>
    <t>うち市町村民税</t>
  </si>
  <si>
    <t>うち所得割</t>
  </si>
  <si>
    <t>　　法人税割</t>
  </si>
  <si>
    <t>うち固定資産税</t>
  </si>
  <si>
    <t>使用料・手数料</t>
  </si>
  <si>
    <t>都道府県支出金</t>
  </si>
  <si>
    <t>財産収入</t>
  </si>
  <si>
    <t>　　扶助費</t>
  </si>
  <si>
    <t>　　維持補修費</t>
  </si>
  <si>
    <t>　　補助費等</t>
  </si>
  <si>
    <t>　　繰出金</t>
  </si>
  <si>
    <t>　　投資・出資・貸付金</t>
  </si>
  <si>
    <t xml:space="preserve">    単独事業</t>
  </si>
  <si>
    <t>うち災害復旧事業費</t>
  </si>
  <si>
    <t>　　失業対策事業費</t>
  </si>
  <si>
    <t>(a)</t>
  </si>
  <si>
    <t>(b)</t>
  </si>
  <si>
    <t>(c)</t>
  </si>
  <si>
    <t>(d)</t>
  </si>
  <si>
    <t>(e)</t>
  </si>
  <si>
    <t>(f)</t>
  </si>
  <si>
    <t>2.公営企業会計の状況</t>
  </si>
  <si>
    <t>　　　　　　（単位：百万円）</t>
  </si>
  <si>
    <t>法適用企業</t>
  </si>
  <si>
    <t>総収益</t>
  </si>
  <si>
    <t>うち経常収益</t>
  </si>
  <si>
    <t xml:space="preserve">    特別利益</t>
  </si>
  <si>
    <t>総費用</t>
  </si>
  <si>
    <t>うち経常費用</t>
  </si>
  <si>
    <t xml:space="preserve">    特別損失</t>
  </si>
  <si>
    <t xml:space="preserve">経常損益 </t>
  </si>
  <si>
    <t xml:space="preserve">特別損益 </t>
  </si>
  <si>
    <t xml:space="preserve">純損益   </t>
  </si>
  <si>
    <t>累積欠損金</t>
  </si>
  <si>
    <t>不良債務</t>
  </si>
  <si>
    <t>資本的収入</t>
  </si>
  <si>
    <t>うち企業債</t>
  </si>
  <si>
    <t>資本的収入（純計） 　</t>
  </si>
  <si>
    <t>資本的支出</t>
  </si>
  <si>
    <t>　</t>
  </si>
  <si>
    <t>うち企業債償還金</t>
  </si>
  <si>
    <t>資本的収入が資本的支出に</t>
  </si>
  <si>
    <t xml:space="preserve">不足する額の補てん財源　 </t>
  </si>
  <si>
    <t>法非適用企業</t>
  </si>
  <si>
    <t>うち営業収益</t>
  </si>
  <si>
    <t>うち料金収入</t>
  </si>
  <si>
    <t>うち営業外収益</t>
  </si>
  <si>
    <t>うち営業費用</t>
  </si>
  <si>
    <t>　　営業外費用</t>
  </si>
  <si>
    <t>収支差引</t>
  </si>
  <si>
    <t>資本的収入　</t>
  </si>
  <si>
    <t>うち地方債</t>
  </si>
  <si>
    <t>うち地方債償還金</t>
  </si>
  <si>
    <t>収支再差引</t>
  </si>
  <si>
    <t>積立金</t>
  </si>
  <si>
    <t>形式収支</t>
  </si>
  <si>
    <t>実質収支</t>
  </si>
  <si>
    <t>その他</t>
  </si>
  <si>
    <t>普　　　通　　　会　　　計</t>
    <rPh sb="0" eb="1">
      <t>アマネ</t>
    </rPh>
    <rPh sb="4" eb="5">
      <t>ツウ</t>
    </rPh>
    <rPh sb="8" eb="9">
      <t>カイ</t>
    </rPh>
    <rPh sb="12" eb="13">
      <t>ケイ</t>
    </rPh>
    <phoneticPr fontId="8"/>
  </si>
  <si>
    <t>歳　　入</t>
    <rPh sb="0" eb="1">
      <t>トシ</t>
    </rPh>
    <rPh sb="3" eb="4">
      <t>イ</t>
    </rPh>
    <phoneticPr fontId="8"/>
  </si>
  <si>
    <t>歳　　出</t>
    <rPh sb="0" eb="1">
      <t>トシ</t>
    </rPh>
    <rPh sb="3" eb="4">
      <t>デ</t>
    </rPh>
    <phoneticPr fontId="8"/>
  </si>
  <si>
    <t>（注）原則として表示単位未満を四捨五入して端数調整していないため、合計等と一致しない場合がある。</t>
    <phoneticPr fontId="7"/>
  </si>
  <si>
    <t>損益収支</t>
  </si>
  <si>
    <t>資本収支</t>
  </si>
  <si>
    <t>収益的収支</t>
  </si>
  <si>
    <t>資本的収支</t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</si>
  <si>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</si>
  <si>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</si>
  <si>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</si>
  <si>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</si>
  <si>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</si>
  <si>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7"/>
  </si>
  <si>
    <t>(i=g-h)</t>
    <phoneticPr fontId="11"/>
  </si>
  <si>
    <t>(j)</t>
    <phoneticPr fontId="11"/>
  </si>
  <si>
    <t>補てん財源不足額(▲)</t>
    <phoneticPr fontId="7"/>
  </si>
  <si>
    <t>(i+j)</t>
    <phoneticPr fontId="11"/>
  </si>
  <si>
    <t>(c=a-b)</t>
    <phoneticPr fontId="8"/>
  </si>
  <si>
    <t>(f=d-e)</t>
    <phoneticPr fontId="8"/>
  </si>
  <si>
    <t>(g=c+f)</t>
    <phoneticPr fontId="8"/>
  </si>
  <si>
    <t>（単位：百万円）</t>
    <phoneticPr fontId="7"/>
  </si>
  <si>
    <t>予算額</t>
    <rPh sb="0" eb="2">
      <t>ヨサン</t>
    </rPh>
    <rPh sb="2" eb="3">
      <t>ガク</t>
    </rPh>
    <phoneticPr fontId="7"/>
  </si>
  <si>
    <t>うち補助事業(国直轄事業負担金を含む)</t>
    <rPh sb="7" eb="8">
      <t>クニ</t>
    </rPh>
    <rPh sb="8" eb="10">
      <t>チョッカツ</t>
    </rPh>
    <rPh sb="10" eb="12">
      <t>ジギョウ</t>
    </rPh>
    <rPh sb="12" eb="15">
      <t>フタンキン</t>
    </rPh>
    <rPh sb="16" eb="17">
      <t>フク</t>
    </rPh>
    <phoneticPr fontId="7"/>
  </si>
  <si>
    <t>1.普通会計の状況</t>
    <phoneticPr fontId="7"/>
  </si>
  <si>
    <t>（単位：百万円、％）</t>
    <phoneticPr fontId="7"/>
  </si>
  <si>
    <t>３.普通会計の状況</t>
    <phoneticPr fontId="7"/>
  </si>
  <si>
    <t>（単位：百万円、％）</t>
    <phoneticPr fontId="7"/>
  </si>
  <si>
    <t>（2）最近の普通会計決算及び財政指標等の状況</t>
  </si>
  <si>
    <t>(単位:百万円、％)</t>
  </si>
  <si>
    <t>区分</t>
  </si>
  <si>
    <t>決　算　規　模　・　財　政　指　標　等</t>
    <rPh sb="0" eb="1">
      <t>ケツ</t>
    </rPh>
    <rPh sb="2" eb="3">
      <t>サン</t>
    </rPh>
    <rPh sb="4" eb="5">
      <t>キ</t>
    </rPh>
    <rPh sb="6" eb="7">
      <t>ノット</t>
    </rPh>
    <rPh sb="10" eb="11">
      <t>ザイ</t>
    </rPh>
    <rPh sb="12" eb="13">
      <t>セイ</t>
    </rPh>
    <rPh sb="14" eb="15">
      <t>ユビ</t>
    </rPh>
    <rPh sb="16" eb="17">
      <t>シルベ</t>
    </rPh>
    <rPh sb="18" eb="19">
      <t>トウ</t>
    </rPh>
    <phoneticPr fontId="8"/>
  </si>
  <si>
    <t xml:space="preserve">歳入総額    </t>
  </si>
  <si>
    <t>(a)</t>
    <phoneticPr fontId="8"/>
  </si>
  <si>
    <t>うち一般財源総額</t>
  </si>
  <si>
    <t>歳出総額</t>
  </si>
  <si>
    <t>歳入歳出差引</t>
  </si>
  <si>
    <t>翌年度への繰越財源</t>
  </si>
  <si>
    <t>実質収支</t>
    <phoneticPr fontId="7"/>
  </si>
  <si>
    <t>単年度収支</t>
    <rPh sb="0" eb="3">
      <t>タンネンド</t>
    </rPh>
    <rPh sb="3" eb="5">
      <t>シュウシ</t>
    </rPh>
    <phoneticPr fontId="7"/>
  </si>
  <si>
    <t>繰上償還金</t>
    <rPh sb="0" eb="2">
      <t>クリア</t>
    </rPh>
    <rPh sb="2" eb="5">
      <t>ショウカンキン</t>
    </rPh>
    <phoneticPr fontId="7"/>
  </si>
  <si>
    <t>実質単年度収支</t>
    <rPh sb="0" eb="2">
      <t>ジッシツ</t>
    </rPh>
    <phoneticPr fontId="7"/>
  </si>
  <si>
    <t>積立金現在高</t>
  </si>
  <si>
    <t>債務負担行為（翌年度以降支出予定額）</t>
  </si>
  <si>
    <t>地方債現在高</t>
  </si>
  <si>
    <t>後年度財政負担</t>
  </si>
  <si>
    <t>(f=d+e-c)</t>
    <phoneticPr fontId="8"/>
  </si>
  <si>
    <t>地方債現在高の一般財源総額比</t>
  </si>
  <si>
    <t>(e/b)</t>
    <phoneticPr fontId="8"/>
  </si>
  <si>
    <t>後年度財政負担の一般財源総額比</t>
  </si>
  <si>
    <t>(f/b)</t>
    <phoneticPr fontId="8"/>
  </si>
  <si>
    <t>一人あたり地方債現在高</t>
  </si>
  <si>
    <t>(e/g、円)</t>
    <rPh sb="5" eb="6">
      <t>エン</t>
    </rPh>
    <phoneticPr fontId="7"/>
  </si>
  <si>
    <t>一人あたり後年度財政負担</t>
  </si>
  <si>
    <t>(f/g、円)</t>
    <rPh sb="5" eb="6">
      <t>エン</t>
    </rPh>
    <phoneticPr fontId="7"/>
  </si>
  <si>
    <t>人口　（注 1）</t>
    <rPh sb="4" eb="5">
      <t>チュウ</t>
    </rPh>
    <phoneticPr fontId="8"/>
  </si>
  <si>
    <t>(g、人)</t>
    <rPh sb="3" eb="4">
      <t>ニン</t>
    </rPh>
    <phoneticPr fontId="7"/>
  </si>
  <si>
    <t xml:space="preserve">標準財政規模  </t>
  </si>
  <si>
    <t>財政力指数</t>
  </si>
  <si>
    <t>実質収支比率</t>
  </si>
  <si>
    <t>経常収支比率</t>
  </si>
  <si>
    <t>自主財源比率</t>
  </si>
  <si>
    <t>健全化判断比率</t>
    <rPh sb="0" eb="3">
      <t>ケンゼンカ</t>
    </rPh>
    <rPh sb="3" eb="5">
      <t>ハンダン</t>
    </rPh>
    <rPh sb="5" eb="7">
      <t>ヒリツ</t>
    </rPh>
    <phoneticPr fontId="8"/>
  </si>
  <si>
    <t>実質赤字比率</t>
    <rPh sb="0" eb="2">
      <t>ジッシツ</t>
    </rPh>
    <rPh sb="2" eb="4">
      <t>アカジ</t>
    </rPh>
    <rPh sb="4" eb="6">
      <t>ヒリツ</t>
    </rPh>
    <phoneticPr fontId="7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</si>
  <si>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7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</si>
  <si>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7"/>
  </si>
  <si>
    <t>将来負担比率</t>
    <rPh sb="0" eb="2">
      <t>ショウライ</t>
    </rPh>
    <rPh sb="2" eb="4">
      <t>フタン</t>
    </rPh>
    <rPh sb="4" eb="6">
      <t>ヒリツ</t>
    </rPh>
    <phoneticPr fontId="7"/>
  </si>
  <si>
    <t>（注）原則として表示単位未満を四捨五入して端数調整していないため、合計等と一致しない場合がある。</t>
    <phoneticPr fontId="7"/>
  </si>
  <si>
    <t>４.公営企業会計の状況</t>
    <phoneticPr fontId="7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</si>
  <si>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</si>
  <si>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</si>
  <si>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</si>
  <si>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</si>
  <si>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</si>
  <si>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7"/>
  </si>
  <si>
    <t>(i=g-h)</t>
    <phoneticPr fontId="11"/>
  </si>
  <si>
    <t>(j)</t>
    <phoneticPr fontId="11"/>
  </si>
  <si>
    <t>補てん財源不足額(▲)</t>
    <phoneticPr fontId="7"/>
  </si>
  <si>
    <t>(i+j)</t>
    <phoneticPr fontId="11"/>
  </si>
  <si>
    <t>（単位：百万円）</t>
    <phoneticPr fontId="7"/>
  </si>
  <si>
    <t>(c=a-b)</t>
    <phoneticPr fontId="8"/>
  </si>
  <si>
    <t>(f=d-e)</t>
    <phoneticPr fontId="8"/>
  </si>
  <si>
    <t>(g=c+f)</t>
    <phoneticPr fontId="8"/>
  </si>
  <si>
    <t>（注）原則として表示単位未満を四捨五入して端数調整していないため、合計等と一致しない場合がある。</t>
    <phoneticPr fontId="7"/>
  </si>
  <si>
    <t>５.第三セクター(公社・株式会社形態の三セク)の状況</t>
    <phoneticPr fontId="7"/>
  </si>
  <si>
    <t>　（単位：百万円）</t>
  </si>
  <si>
    <t>出資状況</t>
    <rPh sb="0" eb="2">
      <t>シュッシ</t>
    </rPh>
    <rPh sb="2" eb="4">
      <t>ジョウキョウ</t>
    </rPh>
    <phoneticPr fontId="7"/>
  </si>
  <si>
    <t>出資団体数</t>
  </si>
  <si>
    <t>出資金額</t>
    <rPh sb="0" eb="2">
      <t>シュッシ</t>
    </rPh>
    <rPh sb="2" eb="4">
      <t>キンガク</t>
    </rPh>
    <phoneticPr fontId="8"/>
  </si>
  <si>
    <t>総額</t>
  </si>
  <si>
    <t>当該団体</t>
  </si>
  <si>
    <t>その他団体</t>
  </si>
  <si>
    <t>民間</t>
  </si>
  <si>
    <t>国</t>
  </si>
  <si>
    <t>貸借対照表</t>
  </si>
  <si>
    <t>資産</t>
    <rPh sb="0" eb="2">
      <t>シサン</t>
    </rPh>
    <phoneticPr fontId="8"/>
  </si>
  <si>
    <t>流動資産</t>
  </si>
  <si>
    <t>固定資産</t>
  </si>
  <si>
    <t>繰延資産</t>
  </si>
  <si>
    <t>資産合計</t>
  </si>
  <si>
    <t>負債</t>
    <rPh sb="0" eb="2">
      <t>フサイ</t>
    </rPh>
    <phoneticPr fontId="8"/>
  </si>
  <si>
    <t>流動負債</t>
  </si>
  <si>
    <t>固定負債</t>
  </si>
  <si>
    <t>特別法上の引当金等</t>
  </si>
  <si>
    <t>負債合計</t>
  </si>
  <si>
    <t>資本</t>
    <rPh sb="0" eb="2">
      <t>シホン</t>
    </rPh>
    <phoneticPr fontId="8"/>
  </si>
  <si>
    <t>資本金</t>
  </si>
  <si>
    <t>剰余金</t>
  </si>
  <si>
    <t>法定準備金</t>
  </si>
  <si>
    <t>資本合計</t>
  </si>
  <si>
    <t>負債・資本合計</t>
  </si>
  <si>
    <t>損益計算書</t>
    <rPh sb="0" eb="2">
      <t>ソンエキ</t>
    </rPh>
    <rPh sb="2" eb="5">
      <t>ケイサンショ</t>
    </rPh>
    <phoneticPr fontId="7"/>
  </si>
  <si>
    <t>事業・経常損益</t>
    <rPh sb="0" eb="2">
      <t>ジギョウ</t>
    </rPh>
    <rPh sb="3" eb="5">
      <t>ケイジョウ</t>
    </rPh>
    <rPh sb="5" eb="7">
      <t>ソンエキ</t>
    </rPh>
    <phoneticPr fontId="8"/>
  </si>
  <si>
    <t>営業収益</t>
  </si>
  <si>
    <t>営業費用</t>
  </si>
  <si>
    <t>一般管理費</t>
    <rPh sb="0" eb="2">
      <t>イッパン</t>
    </rPh>
    <rPh sb="2" eb="5">
      <t>カンリヒ</t>
    </rPh>
    <phoneticPr fontId="7"/>
  </si>
  <si>
    <t>(c)</t>
    <phoneticPr fontId="7"/>
  </si>
  <si>
    <t xml:space="preserve">営業利益          </t>
  </si>
  <si>
    <t>(d=a-b-c)</t>
    <phoneticPr fontId="7"/>
  </si>
  <si>
    <t>営業外収益</t>
  </si>
  <si>
    <t>(e)</t>
    <phoneticPr fontId="7"/>
  </si>
  <si>
    <t>営業外費用</t>
  </si>
  <si>
    <t>(f)</t>
    <phoneticPr fontId="7"/>
  </si>
  <si>
    <t xml:space="preserve">経常利益      </t>
  </si>
  <si>
    <t>(g=d+e-f)</t>
    <phoneticPr fontId="7"/>
  </si>
  <si>
    <t>特別損失</t>
    <rPh sb="0" eb="2">
      <t>トクベツ</t>
    </rPh>
    <rPh sb="2" eb="4">
      <t>ソンシツ</t>
    </rPh>
    <phoneticPr fontId="8"/>
  </si>
  <si>
    <t>特別利益</t>
  </si>
  <si>
    <t>(h)</t>
    <phoneticPr fontId="7"/>
  </si>
  <si>
    <t>特別損失</t>
  </si>
  <si>
    <t>(i)</t>
    <phoneticPr fontId="7"/>
  </si>
  <si>
    <t>特定準備金計上前利益</t>
    <rPh sb="0" eb="2">
      <t>トクテイ</t>
    </rPh>
    <rPh sb="2" eb="5">
      <t>ジュンビキン</t>
    </rPh>
    <rPh sb="5" eb="7">
      <t>ケイジョウ</t>
    </rPh>
    <rPh sb="7" eb="8">
      <t>マエ</t>
    </rPh>
    <rPh sb="8" eb="10">
      <t>リエキ</t>
    </rPh>
    <phoneticPr fontId="7"/>
  </si>
  <si>
    <t>(j=g+h-i)</t>
    <phoneticPr fontId="7"/>
  </si>
  <si>
    <t>特定準備金取崩</t>
    <rPh sb="0" eb="2">
      <t>トクテイ</t>
    </rPh>
    <rPh sb="2" eb="5">
      <t>ジュンビキン</t>
    </rPh>
    <rPh sb="5" eb="7">
      <t>トリクズシ</t>
    </rPh>
    <phoneticPr fontId="7"/>
  </si>
  <si>
    <t>(k)</t>
    <phoneticPr fontId="7"/>
  </si>
  <si>
    <t>特定準備金繰入</t>
    <rPh sb="0" eb="2">
      <t>トクテイ</t>
    </rPh>
    <rPh sb="2" eb="5">
      <t>ジュンビキン</t>
    </rPh>
    <rPh sb="5" eb="7">
      <t>クリイレ</t>
    </rPh>
    <phoneticPr fontId="7"/>
  </si>
  <si>
    <t>(l)</t>
    <phoneticPr fontId="7"/>
  </si>
  <si>
    <t>法人税等</t>
  </si>
  <si>
    <t>(m)</t>
    <phoneticPr fontId="7"/>
  </si>
  <si>
    <t xml:space="preserve">当期利益  </t>
  </si>
  <si>
    <t>(ｎ=g+h-i-m)</t>
    <phoneticPr fontId="7"/>
  </si>
  <si>
    <t>（注１）住宅供給公社については（n=j+k-l-m）</t>
    <rPh sb="1" eb="2">
      <t>チュウ</t>
    </rPh>
    <rPh sb="4" eb="6">
      <t>ジュウタク</t>
    </rPh>
    <rPh sb="6" eb="8">
      <t>キョウキュウ</t>
    </rPh>
    <rPh sb="8" eb="10">
      <t>コウシャ</t>
    </rPh>
    <phoneticPr fontId="7"/>
  </si>
  <si>
    <t>前期繰越利益</t>
  </si>
  <si>
    <t>(o)</t>
    <phoneticPr fontId="7"/>
  </si>
  <si>
    <t xml:space="preserve">当期未処分利益    </t>
  </si>
  <si>
    <t>(p=n+o)</t>
    <phoneticPr fontId="7"/>
  </si>
  <si>
    <t>（注１）住宅供給公社については14年度から新公社会計基準を適用しているため、一般管理費、特定準備金計上前利益、特定準備金取崩・繰入額を計上している。</t>
    <rPh sb="4" eb="6">
      <t>ジュウタク</t>
    </rPh>
    <rPh sb="6" eb="8">
      <t>キョウキュウ</t>
    </rPh>
    <rPh sb="8" eb="10">
      <t>コウシャ</t>
    </rPh>
    <rPh sb="17" eb="19">
      <t>ネンド</t>
    </rPh>
    <rPh sb="21" eb="22">
      <t>シン</t>
    </rPh>
    <rPh sb="22" eb="24">
      <t>コウシャ</t>
    </rPh>
    <rPh sb="24" eb="26">
      <t>カイケイ</t>
    </rPh>
    <rPh sb="26" eb="28">
      <t>キジュン</t>
    </rPh>
    <rPh sb="29" eb="31">
      <t>テキヨウ</t>
    </rPh>
    <rPh sb="38" eb="40">
      <t>イッパン</t>
    </rPh>
    <rPh sb="40" eb="43">
      <t>カンリヒ</t>
    </rPh>
    <rPh sb="44" eb="46">
      <t>トクテイ</t>
    </rPh>
    <rPh sb="46" eb="49">
      <t>ジュンビキン</t>
    </rPh>
    <rPh sb="49" eb="51">
      <t>ケイジョウ</t>
    </rPh>
    <rPh sb="51" eb="52">
      <t>マエ</t>
    </rPh>
    <rPh sb="52" eb="54">
      <t>リエキ</t>
    </rPh>
    <rPh sb="55" eb="57">
      <t>トクテイ</t>
    </rPh>
    <rPh sb="57" eb="60">
      <t>ジュンビキン</t>
    </rPh>
    <rPh sb="60" eb="62">
      <t>トリクズシ</t>
    </rPh>
    <rPh sb="63" eb="65">
      <t>クリイレ</t>
    </rPh>
    <rPh sb="65" eb="66">
      <t>ガク</t>
    </rPh>
    <rPh sb="67" eb="69">
      <t>ケイジョウ</t>
    </rPh>
    <phoneticPr fontId="7"/>
  </si>
  <si>
    <t>（注２）原則として表示単位未満を四捨五入して端数調整していないため、合計等と一致しない場合がある。</t>
    <phoneticPr fontId="7"/>
  </si>
  <si>
    <t>元年度</t>
    <rPh sb="0" eb="1">
      <t>ガン</t>
    </rPh>
    <rPh sb="1" eb="3">
      <t>ネンド</t>
    </rPh>
    <phoneticPr fontId="7"/>
  </si>
  <si>
    <t>２年度</t>
    <rPh sb="1" eb="3">
      <t>ネンド</t>
    </rPh>
    <phoneticPr fontId="7"/>
  </si>
  <si>
    <t>予算額</t>
    <phoneticPr fontId="7"/>
  </si>
  <si>
    <t>決算額</t>
    <phoneticPr fontId="15"/>
  </si>
  <si>
    <t>３年度</t>
    <rPh sb="1" eb="3">
      <t>ネンド</t>
    </rPh>
    <phoneticPr fontId="7"/>
  </si>
  <si>
    <t>令和６年度</t>
    <rPh sb="3" eb="5">
      <t>ネンド</t>
    </rPh>
    <phoneticPr fontId="7"/>
  </si>
  <si>
    <t>４年度</t>
    <rPh sb="1" eb="3">
      <t>ネンド</t>
    </rPh>
    <phoneticPr fontId="7"/>
  </si>
  <si>
    <t>（1）令和７年度普通会計予算の状況</t>
    <rPh sb="8" eb="10">
      <t>フツウ</t>
    </rPh>
    <rPh sb="10" eb="12">
      <t>カイケイ</t>
    </rPh>
    <rPh sb="12" eb="14">
      <t>ヨサン</t>
    </rPh>
    <phoneticPr fontId="7"/>
  </si>
  <si>
    <t>令和７年度</t>
    <rPh sb="3" eb="5">
      <t>ネンド</t>
    </rPh>
    <phoneticPr fontId="7"/>
  </si>
  <si>
    <t>(令和７年度予算ﾍﾞｰｽ）</t>
    <rPh sb="6" eb="8">
      <t>ヨサン</t>
    </rPh>
    <phoneticPr fontId="7"/>
  </si>
  <si>
    <t>令和７年度</t>
    <phoneticPr fontId="7"/>
  </si>
  <si>
    <t>令和５年度</t>
    <rPh sb="3" eb="5">
      <t>ネンド</t>
    </rPh>
    <phoneticPr fontId="15"/>
  </si>
  <si>
    <t>令和４年度</t>
    <phoneticPr fontId="15"/>
  </si>
  <si>
    <t>５年度</t>
    <rPh sb="1" eb="3">
      <t>ネンド</t>
    </rPh>
    <phoneticPr fontId="7"/>
  </si>
  <si>
    <t>(令和５年度決算ﾍﾞｰｽ）</t>
    <rPh sb="4" eb="6">
      <t>ネンド</t>
    </rPh>
    <phoneticPr fontId="15"/>
  </si>
  <si>
    <t>(令和５年度決算額）</t>
    <rPh sb="4" eb="6">
      <t>ネンド</t>
    </rPh>
    <phoneticPr fontId="15"/>
  </si>
  <si>
    <t>（1）令和５年度普通会計決算の状況</t>
    <phoneticPr fontId="7"/>
  </si>
  <si>
    <r>
      <t>（注1）令和元年度は平成27年度国勢調査、令和</t>
    </r>
    <r>
      <rPr>
        <sz val="11"/>
        <rFont val="Meiryo UI"/>
        <family val="1"/>
        <charset val="128"/>
      </rPr>
      <t>2年度～令和5年度は令和2年度国勢調査</t>
    </r>
    <r>
      <rPr>
        <sz val="11"/>
        <rFont val="明朝"/>
        <family val="1"/>
        <charset val="128"/>
      </rPr>
      <t>を基に計上している。</t>
    </r>
    <rPh sb="4" eb="6">
      <t>レイワ</t>
    </rPh>
    <rPh sb="6" eb="8">
      <t>ガンネン</t>
    </rPh>
    <rPh sb="8" eb="9">
      <t>ド</t>
    </rPh>
    <rPh sb="9" eb="11">
      <t>ヘイネンド</t>
    </rPh>
    <rPh sb="10" eb="12">
      <t>ヘイセイ</t>
    </rPh>
    <rPh sb="14" eb="16">
      <t>ネンド</t>
    </rPh>
    <rPh sb="16" eb="18">
      <t>コクセイ</t>
    </rPh>
    <rPh sb="18" eb="20">
      <t>チョウサ</t>
    </rPh>
    <rPh sb="21" eb="23">
      <t>レイワ</t>
    </rPh>
    <rPh sb="24" eb="26">
      <t>ネンド</t>
    </rPh>
    <rPh sb="27" eb="29">
      <t>レイワ</t>
    </rPh>
    <rPh sb="30" eb="32">
      <t>ネンド</t>
    </rPh>
    <rPh sb="33" eb="35">
      <t>レイワ</t>
    </rPh>
    <rPh sb="36" eb="38">
      <t>ネンド</t>
    </rPh>
    <rPh sb="38" eb="42">
      <t>コクセイチョウサ</t>
    </rPh>
    <rPh sb="43" eb="44">
      <t>モト</t>
    </rPh>
    <rPh sb="45" eb="47">
      <t>ケイジョウ</t>
    </rPh>
    <phoneticPr fontId="9"/>
  </si>
  <si>
    <t>病院事業会計</t>
  </si>
  <si>
    <t>水道事業会計</t>
  </si>
  <si>
    <t>工業用水道事業会計</t>
  </si>
  <si>
    <t>市場事業会計</t>
  </si>
  <si>
    <t>下水道事業会計</t>
  </si>
  <si>
    <t>下水道事業</t>
  </si>
  <si>
    <t>宅地造成事業</t>
  </si>
  <si>
    <t>（株）岡山ｺﾝﾍﾞﾝｼｮﾝｾﾝﾀｰ</t>
  </si>
  <si>
    <t>岡山都市整備（株）</t>
  </si>
  <si>
    <t>土地開発公社</t>
  </si>
  <si>
    <t>岡山都市開発（株）</t>
  </si>
  <si>
    <r>
      <rPr>
        <sz val="11"/>
        <color rgb="FFFF0000"/>
        <rFont val="Segoe UI Symbol"/>
        <family val="1"/>
        <charset val="1"/>
      </rPr>
      <t>←</t>
    </r>
    <r>
      <rPr>
        <sz val="11"/>
        <color rgb="FFFF0000"/>
        <rFont val="ＭＳ ゴシック"/>
        <family val="1"/>
        <charset val="128"/>
      </rPr>
      <t>予備費</t>
    </r>
    <r>
      <rPr>
        <sz val="11"/>
        <color rgb="FFFF0000"/>
        <rFont val="Calibri"/>
        <family val="1"/>
      </rPr>
      <t>+200</t>
    </r>
    <rPh sb="1" eb="4">
      <t>ヨビヒ</t>
    </rPh>
    <phoneticPr fontId="7"/>
  </si>
  <si>
    <t>岡山市</t>
    <rPh sb="0" eb="3">
      <t>オカヤマシ</t>
    </rPh>
    <phoneticPr fontId="7"/>
  </si>
  <si>
    <t>岡山市</t>
    <rPh sb="0" eb="3">
      <t>オカヤマシ</t>
    </rPh>
    <phoneticPr fontId="15"/>
  </si>
  <si>
    <t>団体名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</si>
</sst>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#,##0;&quot;△ &quot;#,##0"/>
    <numFmt numFmtId="177" formatCode="_ * #,##0_ ;_ * &quot;▲ &quot;#,##0_ ;_ * &quot;－&quot;_ ;_ @_ "/>
    <numFmt numFmtId="178" formatCode="_ * #,##0.0_ ;_ * &quot;▲ &quot;#,##0.0_ ;_ * &quot;－&quot;_ ;_ @_ "/>
    <numFmt numFmtId="179" formatCode="#,##0;[Red]&quot;△&quot;#,##0"/>
    <numFmt numFmtId="180" formatCode="_ * #,##0.00_ ;_ * &quot;▲ &quot;#,##0.00_ ;_ * &quot;－&quot;_ ;_ @_ "/>
    <numFmt numFmtId="181" formatCode="_ * #,##0.000_ ;_ * &quot;▲ &quot;#,##0.000_ ;_ * &quot;－&quot;_ ;_ @_ "/>
  </numFmts>
  <fonts count="27"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b/>
      <sz val="12"/>
      <name val="明朝"/>
      <family val="1"/>
      <charset val="128"/>
    </font>
    <font>
      <u/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明朝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ｺﾞｼｯｸ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明朝"/>
      <family val="1"/>
      <charset val="128"/>
    </font>
    <font>
      <sz val="9"/>
      <name val="明朝"/>
      <family val="1"/>
      <charset val="128"/>
    </font>
    <font>
      <sz val="6"/>
      <name val="明朝"/>
      <family val="3"/>
      <charset val="128"/>
    </font>
    <font>
      <sz val="8"/>
      <name val="明朝"/>
      <family val="1"/>
      <charset val="128"/>
    </font>
    <font>
      <sz val="11"/>
      <name val="Meiryo UI"/>
      <family val="1"/>
      <charset val="128"/>
    </font>
    <font>
      <sz val="11"/>
      <color rgb="FFFF0000"/>
      <name val="明朝"/>
      <family val="1"/>
      <charset val="1"/>
    </font>
    <font>
      <sz val="11"/>
      <color rgb="FFFF0000"/>
      <name val="Segoe UI Symbol"/>
      <family val="1"/>
      <charset val="1"/>
    </font>
    <font>
      <sz val="11"/>
      <color rgb="FFFF0000"/>
      <name val="ＭＳ ゴシック"/>
      <family val="1"/>
      <charset val="128"/>
    </font>
    <font>
      <sz val="11"/>
      <color rgb="FFFF0000"/>
      <name val="Calibri"/>
      <family val="1"/>
    </font>
    <font>
      <b/>
      <sz val="12"/>
      <name val="ＭＳ ゴシック"/>
      <family val="1"/>
      <charset val="128"/>
    </font>
    <font>
      <b/>
      <sz val="11"/>
      <name val="ＭＳ ゴシック"/>
      <family val="1"/>
      <charset val="128"/>
    </font>
    <font>
      <sz val="11"/>
      <color rgb="FFFF0000"/>
      <name val="明朝"/>
      <family val="1"/>
      <charset val="128"/>
    </font>
    <font>
      <sz val="11"/>
      <color rgb="FFFF0000"/>
      <name val="MS UI Gothic"/>
      <family val="1"/>
    </font>
    <font>
      <sz val="11"/>
      <color theme="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2" fillId="0" borderId="0"/>
  </cellStyleXfs>
  <cellXfs count="115">
    <xf numFmtId="0" fontId="0" fillId="0" borderId="0" xfId="0"/>
    <xf numFmtId="41" fontId="0" fillId="0" borderId="0" xfId="0" applyNumberFormat="1" applyAlignment="1">
      <alignment vertical="center"/>
    </xf>
    <xf numFmtId="41" fontId="4" fillId="0" borderId="0" xfId="0" applyNumberFormat="1" applyFont="1" applyAlignment="1">
      <alignment vertical="center"/>
    </xf>
    <xf numFmtId="41" fontId="3" fillId="0" borderId="0" xfId="0" applyNumberFormat="1" applyFont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0" fillId="0" borderId="4" xfId="0" applyNumberFormat="1" applyBorder="1" applyAlignment="1">
      <alignment vertical="center"/>
    </xf>
    <xf numFmtId="41" fontId="0" fillId="0" borderId="5" xfId="0" applyNumberFormat="1" applyBorder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41" fontId="2" fillId="0" borderId="0" xfId="0" applyNumberFormat="1" applyFont="1" applyAlignment="1">
      <alignment vertical="center"/>
    </xf>
    <xf numFmtId="41" fontId="0" fillId="0" borderId="4" xfId="0" applyNumberFormat="1" applyBorder="1" applyAlignment="1">
      <alignment horizontal="left" vertical="center"/>
    </xf>
    <xf numFmtId="0" fontId="3" fillId="0" borderId="4" xfId="0" applyFont="1" applyBorder="1" applyAlignment="1">
      <alignment horizontal="distributed" vertical="center"/>
    </xf>
    <xf numFmtId="41" fontId="1" fillId="0" borderId="0" xfId="0" applyNumberFormat="1" applyFont="1" applyAlignment="1">
      <alignment horizontal="distributed" vertical="center"/>
    </xf>
    <xf numFmtId="41" fontId="6" fillId="0" borderId="0" xfId="0" applyNumberFormat="1" applyFont="1" applyAlignment="1">
      <alignment horizontal="left" vertical="center"/>
    </xf>
    <xf numFmtId="41" fontId="0" fillId="0" borderId="0" xfId="0" quotePrefix="1" applyNumberFormat="1" applyAlignment="1">
      <alignment horizontal="right" vertical="center"/>
    </xf>
    <xf numFmtId="0" fontId="3" fillId="0" borderId="4" xfId="0" applyFon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quotePrefix="1" applyNumberFormat="1" applyAlignment="1">
      <alignment horizontal="right" vertical="center"/>
    </xf>
    <xf numFmtId="0" fontId="3" fillId="0" borderId="4" xfId="0" applyFont="1" applyBorder="1" applyAlignment="1">
      <alignment horizontal="distributed" vertical="center" justifyLastLine="1"/>
    </xf>
    <xf numFmtId="177" fontId="2" fillId="0" borderId="0" xfId="1" applyNumberFormat="1" applyBorder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1" quotePrefix="1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41" fontId="13" fillId="0" borderId="0" xfId="0" applyNumberFormat="1" applyFont="1" applyAlignment="1">
      <alignment vertical="center"/>
    </xf>
    <xf numFmtId="41" fontId="13" fillId="0" borderId="0" xfId="0" applyNumberFormat="1" applyFont="1" applyAlignment="1">
      <alignment horizontal="left" vertical="center"/>
    </xf>
    <xf numFmtId="41" fontId="0" fillId="0" borderId="8" xfId="0" applyNumberFormat="1" applyBorder="1" applyAlignment="1">
      <alignment horizontal="center" vertical="center"/>
    </xf>
    <xf numFmtId="41" fontId="0" fillId="0" borderId="9" xfId="0" applyNumberFormat="1" applyBorder="1" applyAlignment="1">
      <alignment horizontal="center" vertical="center"/>
    </xf>
    <xf numFmtId="41" fontId="0" fillId="0" borderId="8" xfId="0" applyNumberFormat="1" applyBorder="1" applyAlignment="1">
      <alignment vertical="center"/>
    </xf>
    <xf numFmtId="0" fontId="0" fillId="0" borderId="0" xfId="0" applyAlignment="1">
      <alignment vertical="center"/>
    </xf>
    <xf numFmtId="41" fontId="0" fillId="0" borderId="8" xfId="0" applyNumberFormat="1" applyBorder="1" applyAlignment="1">
      <alignment horizontal="center" vertical="center" shrinkToFit="1"/>
    </xf>
    <xf numFmtId="4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Continuous" vertical="center" wrapText="1"/>
    </xf>
    <xf numFmtId="178" fontId="0" fillId="0" borderId="0" xfId="1" applyNumberFormat="1" applyFont="1" applyBorder="1" applyAlignment="1">
      <alignment vertical="center"/>
    </xf>
    <xf numFmtId="0" fontId="3" fillId="0" borderId="4" xfId="0" applyFont="1" applyBorder="1" applyAlignment="1">
      <alignment horizontal="centerContinuous" vertical="center"/>
    </xf>
    <xf numFmtId="41" fontId="3" fillId="0" borderId="0" xfId="0" applyNumberFormat="1" applyFont="1" applyAlignment="1">
      <alignment horizontal="distributed" vertical="center"/>
    </xf>
    <xf numFmtId="41" fontId="0" fillId="0" borderId="0" xfId="0" applyNumberFormat="1" applyAlignment="1">
      <alignment horizontal="right" vertical="center"/>
    </xf>
    <xf numFmtId="178" fontId="0" fillId="0" borderId="0" xfId="0" applyNumberFormat="1" applyAlignment="1">
      <alignment vertical="center"/>
    </xf>
    <xf numFmtId="178" fontId="2" fillId="0" borderId="0" xfId="1" applyNumberFormat="1" applyFill="1" applyBorder="1" applyAlignment="1">
      <alignment vertical="center"/>
    </xf>
    <xf numFmtId="41" fontId="2" fillId="0" borderId="0" xfId="0" applyNumberFormat="1" applyFont="1" applyAlignment="1">
      <alignment horizontal="left"/>
    </xf>
    <xf numFmtId="41" fontId="3" fillId="0" borderId="4" xfId="0" applyNumberFormat="1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/>
    </xf>
    <xf numFmtId="41" fontId="5" fillId="0" borderId="4" xfId="0" applyNumberFormat="1" applyFont="1" applyBorder="1" applyAlignment="1">
      <alignment horizontal="left" vertical="center"/>
    </xf>
    <xf numFmtId="41" fontId="0" fillId="0" borderId="1" xfId="0" applyNumberFormat="1" applyBorder="1" applyAlignment="1">
      <alignment horizontal="centerContinuous" vertical="center"/>
    </xf>
    <xf numFmtId="41" fontId="0" fillId="0" borderId="2" xfId="0" applyNumberFormat="1" applyBorder="1" applyAlignment="1">
      <alignment horizontal="centerContinuous" vertical="center"/>
    </xf>
    <xf numFmtId="41" fontId="0" fillId="0" borderId="3" xfId="0" applyNumberFormat="1" applyBorder="1" applyAlignment="1">
      <alignment horizontal="centerContinuous" vertical="center"/>
    </xf>
    <xf numFmtId="41" fontId="0" fillId="0" borderId="4" xfId="0" applyNumberFormat="1" applyBorder="1" applyAlignment="1">
      <alignment horizontal="centerContinuous" vertical="center"/>
    </xf>
    <xf numFmtId="41" fontId="2" fillId="0" borderId="0" xfId="0" applyNumberFormat="1" applyFont="1" applyAlignment="1">
      <alignment horizontal="left" vertical="center"/>
    </xf>
    <xf numFmtId="41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centerContinuous" vertical="center"/>
    </xf>
    <xf numFmtId="0" fontId="2" fillId="0" borderId="8" xfId="0" applyFont="1" applyBorder="1" applyAlignment="1">
      <alignment horizontal="centerContinuous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41" fontId="0" fillId="0" borderId="8" xfId="0" applyNumberFormat="1" applyBorder="1" applyAlignment="1">
      <alignment horizontal="left" vertical="center"/>
    </xf>
    <xf numFmtId="177" fontId="0" fillId="0" borderId="8" xfId="1" applyNumberFormat="1" applyFont="1" applyBorder="1" applyAlignment="1">
      <alignment vertical="center"/>
    </xf>
    <xf numFmtId="178" fontId="0" fillId="0" borderId="8" xfId="1" applyNumberFormat="1" applyFont="1" applyBorder="1" applyAlignment="1">
      <alignment vertical="center"/>
    </xf>
    <xf numFmtId="41" fontId="14" fillId="0" borderId="8" xfId="0" applyNumberFormat="1" applyFont="1" applyBorder="1" applyAlignment="1">
      <alignment vertical="center"/>
    </xf>
    <xf numFmtId="41" fontId="0" fillId="0" borderId="7" xfId="0" applyNumberFormat="1" applyBorder="1" applyAlignment="1">
      <alignment vertical="center"/>
    </xf>
    <xf numFmtId="41" fontId="0" fillId="0" borderId="6" xfId="0" applyNumberFormat="1" applyBorder="1" applyAlignment="1">
      <alignment vertical="center"/>
    </xf>
    <xf numFmtId="41" fontId="0" fillId="0" borderId="10" xfId="0" applyNumberFormat="1" applyBorder="1" applyAlignment="1">
      <alignment horizontal="left" vertical="center"/>
    </xf>
    <xf numFmtId="41" fontId="0" fillId="0" borderId="9" xfId="0" applyNumberFormat="1" applyBorder="1" applyAlignment="1">
      <alignment vertical="center"/>
    </xf>
    <xf numFmtId="41" fontId="0" fillId="0" borderId="11" xfId="0" applyNumberFormat="1" applyBorder="1" applyAlignment="1">
      <alignment vertical="center"/>
    </xf>
    <xf numFmtId="41" fontId="0" fillId="0" borderId="10" xfId="0" applyNumberFormat="1" applyBorder="1" applyAlignment="1">
      <alignment vertical="center"/>
    </xf>
    <xf numFmtId="41" fontId="0" fillId="0" borderId="8" xfId="0" applyNumberFormat="1" applyBorder="1" applyAlignment="1">
      <alignment horizontal="right" vertical="center"/>
    </xf>
    <xf numFmtId="177" fontId="2" fillId="0" borderId="8" xfId="1" applyNumberFormat="1" applyBorder="1" applyAlignment="1">
      <alignment vertical="center"/>
    </xf>
    <xf numFmtId="177" fontId="0" fillId="0" borderId="8" xfId="0" quotePrefix="1" applyNumberFormat="1" applyBorder="1" applyAlignment="1">
      <alignment horizontal="right" vertical="center"/>
    </xf>
    <xf numFmtId="177" fontId="2" fillId="0" borderId="8" xfId="1" quotePrefix="1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41" fontId="0" fillId="0" borderId="8" xfId="0" applyNumberFormat="1" applyBorder="1" applyAlignment="1">
      <alignment horizontal="centerContinuous" vertical="center"/>
    </xf>
    <xf numFmtId="177" fontId="0" fillId="0" borderId="8" xfId="0" applyNumberFormat="1" applyBorder="1" applyAlignment="1">
      <alignment vertical="center"/>
    </xf>
    <xf numFmtId="177" fontId="2" fillId="0" borderId="8" xfId="1" applyNumberFormat="1" applyFill="1" applyBorder="1" applyAlignment="1">
      <alignment horizontal="right" vertical="center"/>
    </xf>
    <xf numFmtId="177" fontId="2" fillId="0" borderId="8" xfId="1" applyNumberFormat="1" applyBorder="1" applyAlignment="1">
      <alignment horizontal="right" vertical="center"/>
    </xf>
    <xf numFmtId="180" fontId="0" fillId="0" borderId="8" xfId="0" applyNumberFormat="1" applyBorder="1" applyAlignment="1">
      <alignment vertical="center"/>
    </xf>
    <xf numFmtId="41" fontId="2" fillId="0" borderId="8" xfId="0" applyNumberFormat="1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181" fontId="0" fillId="0" borderId="8" xfId="0" applyNumberFormat="1" applyBorder="1" applyAlignment="1">
      <alignment vertical="center"/>
    </xf>
    <xf numFmtId="181" fontId="2" fillId="0" borderId="8" xfId="1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2" fillId="0" borderId="8" xfId="1" applyNumberFormat="1" applyBorder="1" applyAlignment="1">
      <alignment vertical="center"/>
    </xf>
    <xf numFmtId="178" fontId="2" fillId="0" borderId="8" xfId="1" applyNumberFormat="1" applyFill="1" applyBorder="1" applyAlignment="1">
      <alignment vertical="center"/>
    </xf>
    <xf numFmtId="41" fontId="0" fillId="0" borderId="9" xfId="0" applyNumberFormat="1" applyBorder="1" applyAlignment="1">
      <alignment horizontal="left" vertical="center"/>
    </xf>
    <xf numFmtId="41" fontId="2" fillId="0" borderId="8" xfId="0" applyNumberFormat="1" applyFont="1" applyBorder="1" applyAlignment="1">
      <alignment vertical="center"/>
    </xf>
    <xf numFmtId="0" fontId="0" fillId="0" borderId="8" xfId="0" applyBorder="1" applyAlignment="1">
      <alignment horizontal="distributed" vertical="center"/>
    </xf>
    <xf numFmtId="177" fontId="2" fillId="0" borderId="8" xfId="1" applyNumberFormat="1" applyBorder="1" applyAlignment="1">
      <alignment horizontal="center" vertical="center"/>
    </xf>
    <xf numFmtId="177" fontId="2" fillId="0" borderId="8" xfId="1" applyNumberFormat="1" applyFill="1" applyBorder="1" applyAlignment="1">
      <alignment vertical="center"/>
    </xf>
    <xf numFmtId="41" fontId="0" fillId="0" borderId="8" xfId="0" quotePrefix="1" applyNumberFormat="1" applyBorder="1" applyAlignment="1">
      <alignment horizontal="right" vertical="center"/>
    </xf>
    <xf numFmtId="41" fontId="0" fillId="0" borderId="7" xfId="0" applyNumberFormat="1" applyBorder="1" applyAlignment="1">
      <alignment horizontal="centerContinuous" vertical="center"/>
    </xf>
    <xf numFmtId="41" fontId="0" fillId="0" borderId="6" xfId="0" applyNumberFormat="1" applyBorder="1" applyAlignment="1">
      <alignment horizontal="centerContinuous" vertical="center"/>
    </xf>
    <xf numFmtId="41" fontId="18" fillId="0" borderId="0" xfId="0" applyNumberFormat="1" applyFont="1" applyAlignment="1">
      <alignment vertical="center"/>
    </xf>
    <xf numFmtId="0" fontId="22" fillId="0" borderId="4" xfId="0" applyFont="1" applyBorder="1" applyAlignment="1">
      <alignment horizontal="distributed" vertical="center" justifyLastLine="1"/>
    </xf>
    <xf numFmtId="0" fontId="23" fillId="0" borderId="4" xfId="0" applyFont="1" applyBorder="1" applyAlignment="1">
      <alignment horizontal="distributed" vertical="center" justifyLastLine="1"/>
    </xf>
    <xf numFmtId="177" fontId="24" fillId="0" borderId="8" xfId="1" applyNumberFormat="1" applyFont="1" applyBorder="1" applyAlignment="1">
      <alignment vertical="center"/>
    </xf>
    <xf numFmtId="41" fontId="25" fillId="0" borderId="0" xfId="0" applyNumberFormat="1" applyFont="1" applyAlignment="1">
      <alignment vertical="center"/>
    </xf>
    <xf numFmtId="41" fontId="3" fillId="0" borderId="4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 textRotation="255"/>
    </xf>
    <xf numFmtId="41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7" fontId="2" fillId="0" borderId="8" xfId="1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9" fontId="9" fillId="0" borderId="8" xfId="1" applyNumberFormat="1" applyFont="1" applyBorder="1" applyAlignment="1">
      <alignment vertical="center" textRotation="255"/>
    </xf>
    <xf numFmtId="0" fontId="12" fillId="0" borderId="8" xfId="3" applyBorder="1" applyAlignment="1">
      <alignment vertical="center"/>
    </xf>
    <xf numFmtId="0" fontId="10" fillId="0" borderId="8" xfId="0" applyFont="1" applyBorder="1" applyAlignment="1">
      <alignment horizontal="distributed" vertical="center" justifyLastLine="1"/>
    </xf>
    <xf numFmtId="0" fontId="10" fillId="0" borderId="8" xfId="2" applyFont="1" applyBorder="1" applyAlignment="1">
      <alignment horizontal="distributed" vertical="center" justifyLastLine="1"/>
    </xf>
    <xf numFmtId="4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2" fillId="0" borderId="8" xfId="3" applyBorder="1" applyAlignment="1">
      <alignment vertical="center" textRotation="255"/>
    </xf>
    <xf numFmtId="41" fontId="16" fillId="0" borderId="8" xfId="0" applyNumberFormat="1" applyFont="1" applyBorder="1" applyAlignment="1">
      <alignment horizontal="right" vertical="center"/>
    </xf>
    <xf numFmtId="41" fontId="0" fillId="0" borderId="8" xfId="0" applyNumberFormat="1" applyBorder="1" applyAlignment="1">
      <alignment horizontal="center" vertical="center"/>
    </xf>
    <xf numFmtId="177" fontId="26" fillId="0" borderId="8" xfId="0" applyNumberFormat="1" applyFont="1" applyFill="1" applyBorder="1" applyAlignment="1">
      <alignment vertical="center"/>
    </xf>
    <xf numFmtId="177" fontId="2" fillId="0" borderId="8" xfId="1" applyNumberFormat="1" applyFont="1" applyFill="1" applyBorder="1" applyAlignment="1">
      <alignment vertical="center"/>
    </xf>
    <xf numFmtId="177" fontId="2" fillId="0" borderId="8" xfId="0" quotePrefix="1" applyNumberFormat="1" applyFont="1" applyFill="1" applyBorder="1" applyAlignment="1">
      <alignment horizontal="right" vertical="center"/>
    </xf>
  </cellXfs>
  <cellStyles count="4">
    <cellStyle name="桁区切り" xfId="1" builtinId="6"/>
    <cellStyle name="標準" xfId="0" builtinId="0"/>
    <cellStyle name="標準_Ｈ１０決算ベース" xfId="2" xr:uid="{00000000-0005-0000-0000-000002000000}"/>
    <cellStyle name="標準_地方債公営企業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view="pageBreakPreview" zoomScaleNormal="100" zoomScaleSheetLayoutView="100" workbookViewId="0">
      <pane xSplit="5" ySplit="8" topLeftCell="F9" activePane="bottomRight" state="frozen"/>
      <selection activeCell="F17" sqref="F17"/>
      <selection pane="topRight" activeCell="F17" sqref="F17"/>
      <selection pane="bottomLeft" activeCell="F17" sqref="F17"/>
      <selection pane="bottomRight" activeCell="F30" sqref="F30"/>
    </sheetView>
  </sheetViews>
  <sheetFormatPr defaultColWidth="9" defaultRowHeight="13"/>
  <cols>
    <col min="1" max="2" width="3.6328125" style="1" customWidth="1"/>
    <col min="3" max="4" width="1.6328125" style="1" customWidth="1"/>
    <col min="5" max="5" width="32.6328125" style="1" customWidth="1"/>
    <col min="6" max="6" width="15.6328125" style="1" customWidth="1"/>
    <col min="7" max="7" width="10.6328125" style="1" customWidth="1"/>
    <col min="8" max="8" width="15.6328125" style="1" customWidth="1"/>
    <col min="9" max="9" width="10.6328125" style="1" customWidth="1"/>
    <col min="10" max="12" width="9" style="1"/>
    <col min="13" max="13" width="9.90625" style="1" customWidth="1"/>
    <col min="14" max="16384" width="9" style="1"/>
  </cols>
  <sheetData>
    <row r="1" spans="1:9" ht="34" customHeight="1">
      <c r="A1" s="95" t="s">
        <v>0</v>
      </c>
      <c r="B1" s="95"/>
      <c r="C1" s="95"/>
      <c r="D1" s="95"/>
      <c r="E1" s="91" t="s">
        <v>256</v>
      </c>
      <c r="F1" s="2"/>
    </row>
    <row r="3" spans="1:9" ht="14">
      <c r="A3" s="10" t="s">
        <v>103</v>
      </c>
    </row>
    <row r="5" spans="1:9">
      <c r="A5" s="9" t="s">
        <v>233</v>
      </c>
    </row>
    <row r="6" spans="1:9" ht="14">
      <c r="A6" s="3"/>
      <c r="G6" s="97" t="s">
        <v>104</v>
      </c>
      <c r="H6" s="98"/>
      <c r="I6" s="98"/>
    </row>
    <row r="7" spans="1:9" ht="27" customHeight="1">
      <c r="A7" s="8"/>
      <c r="B7" s="4"/>
      <c r="C7" s="4"/>
      <c r="D7" s="4"/>
      <c r="E7" s="59"/>
      <c r="F7" s="51" t="s">
        <v>234</v>
      </c>
      <c r="G7" s="51"/>
      <c r="H7" s="51" t="s">
        <v>231</v>
      </c>
      <c r="I7" s="52" t="s">
        <v>20</v>
      </c>
    </row>
    <row r="8" spans="1:9" ht="17.149999999999999" customHeight="1">
      <c r="A8" s="5"/>
      <c r="B8" s="6"/>
      <c r="C8" s="6"/>
      <c r="D8" s="6"/>
      <c r="E8" s="60"/>
      <c r="F8" s="53" t="s">
        <v>101</v>
      </c>
      <c r="G8" s="53" t="s">
        <v>1</v>
      </c>
      <c r="H8" s="53" t="s">
        <v>228</v>
      </c>
      <c r="I8" s="54"/>
    </row>
    <row r="9" spans="1:9" ht="18" customHeight="1">
      <c r="A9" s="96" t="s">
        <v>79</v>
      </c>
      <c r="B9" s="96" t="s">
        <v>80</v>
      </c>
      <c r="C9" s="61" t="s">
        <v>2</v>
      </c>
      <c r="D9" s="55"/>
      <c r="E9" s="55"/>
      <c r="F9" s="56">
        <v>140002</v>
      </c>
      <c r="G9" s="57">
        <f t="shared" ref="G9:G22" si="0">F9/$F$22*100</f>
        <v>34.014421908862083</v>
      </c>
      <c r="H9" s="56">
        <v>132322</v>
      </c>
      <c r="I9" s="57">
        <f t="shared" ref="I9:I21" si="1">(F9/H9-1)*100</f>
        <v>5.8040235183869582</v>
      </c>
    </row>
    <row r="10" spans="1:9" ht="18" customHeight="1">
      <c r="A10" s="96"/>
      <c r="B10" s="96"/>
      <c r="C10" s="63"/>
      <c r="D10" s="61" t="s">
        <v>21</v>
      </c>
      <c r="E10" s="55"/>
      <c r="F10" s="56">
        <v>68665</v>
      </c>
      <c r="G10" s="57">
        <f t="shared" si="0"/>
        <v>16.682620822359791</v>
      </c>
      <c r="H10" s="56">
        <v>62090</v>
      </c>
      <c r="I10" s="57">
        <f t="shared" si="1"/>
        <v>10.589466902882915</v>
      </c>
    </row>
    <row r="11" spans="1:9" ht="18" customHeight="1">
      <c r="A11" s="96"/>
      <c r="B11" s="96"/>
      <c r="C11" s="50"/>
      <c r="D11" s="50"/>
      <c r="E11" s="29" t="s">
        <v>22</v>
      </c>
      <c r="F11" s="56">
        <v>55950</v>
      </c>
      <c r="G11" s="57">
        <f t="shared" si="0"/>
        <v>13.593426563912187</v>
      </c>
      <c r="H11" s="56">
        <v>50202</v>
      </c>
      <c r="I11" s="57">
        <f t="shared" si="1"/>
        <v>11.44974303812598</v>
      </c>
    </row>
    <row r="12" spans="1:9" ht="18" customHeight="1">
      <c r="A12" s="96"/>
      <c r="B12" s="96"/>
      <c r="C12" s="50"/>
      <c r="D12" s="28"/>
      <c r="E12" s="29" t="s">
        <v>23</v>
      </c>
      <c r="F12" s="56">
        <v>8078</v>
      </c>
      <c r="G12" s="57">
        <f>F12/$F$22*100</f>
        <v>1.9626041069398148</v>
      </c>
      <c r="H12" s="56">
        <v>7165</v>
      </c>
      <c r="I12" s="57">
        <f t="shared" si="1"/>
        <v>12.742498255408229</v>
      </c>
    </row>
    <row r="13" spans="1:9" ht="18" customHeight="1">
      <c r="A13" s="96"/>
      <c r="B13" s="96"/>
      <c r="C13" s="62"/>
      <c r="D13" s="55" t="s">
        <v>24</v>
      </c>
      <c r="E13" s="55"/>
      <c r="F13" s="56">
        <v>50982</v>
      </c>
      <c r="G13" s="57">
        <f t="shared" si="0"/>
        <v>12.386417749443629</v>
      </c>
      <c r="H13" s="56">
        <v>50107</v>
      </c>
      <c r="I13" s="57">
        <f t="shared" si="1"/>
        <v>1.7462629971860322</v>
      </c>
    </row>
    <row r="14" spans="1:9" ht="18" customHeight="1">
      <c r="A14" s="96"/>
      <c r="B14" s="96"/>
      <c r="C14" s="55" t="s">
        <v>3</v>
      </c>
      <c r="D14" s="55"/>
      <c r="E14" s="55"/>
      <c r="F14" s="56">
        <v>2696</v>
      </c>
      <c r="G14" s="57">
        <f t="shared" si="0"/>
        <v>0.65501122459887851</v>
      </c>
      <c r="H14" s="56">
        <v>2676</v>
      </c>
      <c r="I14" s="57">
        <f t="shared" si="1"/>
        <v>0.74738415545589909</v>
      </c>
    </row>
    <row r="15" spans="1:9" ht="18" customHeight="1">
      <c r="A15" s="96"/>
      <c r="B15" s="96"/>
      <c r="C15" s="55" t="s">
        <v>4</v>
      </c>
      <c r="D15" s="55"/>
      <c r="E15" s="55"/>
      <c r="F15" s="56">
        <v>52700</v>
      </c>
      <c r="G15" s="57">
        <f t="shared" si="0"/>
        <v>12.803817335445435</v>
      </c>
      <c r="H15" s="56">
        <v>46300</v>
      </c>
      <c r="I15" s="57">
        <f t="shared" si="1"/>
        <v>13.822894168466515</v>
      </c>
    </row>
    <row r="16" spans="1:9" ht="18" customHeight="1">
      <c r="A16" s="96"/>
      <c r="B16" s="96"/>
      <c r="C16" s="55" t="s">
        <v>25</v>
      </c>
      <c r="D16" s="55"/>
      <c r="E16" s="55"/>
      <c r="F16" s="56">
        <v>6733</v>
      </c>
      <c r="G16" s="57">
        <f t="shared" si="0"/>
        <v>1.6358273646974217</v>
      </c>
      <c r="H16" s="56">
        <v>6270</v>
      </c>
      <c r="I16" s="57">
        <f>(F16/H16-1)*100</f>
        <v>7.38437001594896</v>
      </c>
    </row>
    <row r="17" spans="1:10" ht="18" customHeight="1">
      <c r="A17" s="96"/>
      <c r="B17" s="96"/>
      <c r="C17" s="55" t="s">
        <v>5</v>
      </c>
      <c r="D17" s="55"/>
      <c r="E17" s="55"/>
      <c r="F17" s="56">
        <v>82428</v>
      </c>
      <c r="G17" s="57">
        <f t="shared" si="0"/>
        <v>20.026433687402211</v>
      </c>
      <c r="H17" s="56">
        <v>75185</v>
      </c>
      <c r="I17" s="57">
        <f t="shared" si="1"/>
        <v>9.633570526035772</v>
      </c>
    </row>
    <row r="18" spans="1:10" ht="18" customHeight="1">
      <c r="A18" s="96"/>
      <c r="B18" s="96"/>
      <c r="C18" s="55" t="s">
        <v>26</v>
      </c>
      <c r="D18" s="55"/>
      <c r="E18" s="55"/>
      <c r="F18" s="56">
        <v>21504</v>
      </c>
      <c r="G18" s="57">
        <f t="shared" si="0"/>
        <v>5.2245405689073747</v>
      </c>
      <c r="H18" s="56">
        <v>20970</v>
      </c>
      <c r="I18" s="57">
        <f t="shared" si="1"/>
        <v>2.5464949928469149</v>
      </c>
    </row>
    <row r="19" spans="1:10" ht="18" customHeight="1">
      <c r="A19" s="96"/>
      <c r="B19" s="96"/>
      <c r="C19" s="55" t="s">
        <v>27</v>
      </c>
      <c r="D19" s="55"/>
      <c r="E19" s="55"/>
      <c r="F19" s="56">
        <v>4255</v>
      </c>
      <c r="G19" s="57">
        <f t="shared" si="0"/>
        <v>1.0337806975772359</v>
      </c>
      <c r="H19" s="56">
        <v>4172</v>
      </c>
      <c r="I19" s="57">
        <f t="shared" si="1"/>
        <v>1.9894534995206214</v>
      </c>
    </row>
    <row r="20" spans="1:10" ht="18" customHeight="1">
      <c r="A20" s="96"/>
      <c r="B20" s="96"/>
      <c r="C20" s="55" t="s">
        <v>6</v>
      </c>
      <c r="D20" s="55"/>
      <c r="E20" s="55"/>
      <c r="F20" s="56">
        <v>48713</v>
      </c>
      <c r="G20" s="57">
        <f t="shared" si="0"/>
        <v>11.835149029630998</v>
      </c>
      <c r="H20" s="56">
        <v>47443</v>
      </c>
      <c r="I20" s="57">
        <f t="shared" si="1"/>
        <v>2.6768964863098876</v>
      </c>
    </row>
    <row r="21" spans="1:10" ht="18" customHeight="1">
      <c r="A21" s="96"/>
      <c r="B21" s="96"/>
      <c r="C21" s="55" t="s">
        <v>7</v>
      </c>
      <c r="D21" s="55"/>
      <c r="E21" s="55"/>
      <c r="F21" s="56">
        <f>65+902+1417+148+18980+100+457+6000+2094+1135+190+2027+787+12174+272+5817</f>
        <v>52565</v>
      </c>
      <c r="G21" s="57">
        <f t="shared" si="0"/>
        <v>12.771018182878358</v>
      </c>
      <c r="H21" s="56">
        <f>387808-SUM(H9,H14:H20)</f>
        <v>52470</v>
      </c>
      <c r="I21" s="57">
        <f t="shared" si="1"/>
        <v>0.18105584143319753</v>
      </c>
    </row>
    <row r="22" spans="1:10" ht="18" customHeight="1">
      <c r="A22" s="96"/>
      <c r="B22" s="96"/>
      <c r="C22" s="55" t="s">
        <v>8</v>
      </c>
      <c r="D22" s="55"/>
      <c r="E22" s="55"/>
      <c r="F22" s="56">
        <f>SUM(F9,F14:F21)</f>
        <v>411596</v>
      </c>
      <c r="G22" s="57">
        <f t="shared" si="0"/>
        <v>100</v>
      </c>
      <c r="H22" s="56">
        <f>SUM(H9,H14:H21)</f>
        <v>387808</v>
      </c>
      <c r="I22" s="57">
        <f t="shared" ref="I22:I40" si="2">(F22/H22-1)*100</f>
        <v>6.1339631982836762</v>
      </c>
    </row>
    <row r="23" spans="1:10" ht="18" customHeight="1">
      <c r="A23" s="96"/>
      <c r="B23" s="96" t="s">
        <v>81</v>
      </c>
      <c r="C23" s="64" t="s">
        <v>9</v>
      </c>
      <c r="D23" s="29"/>
      <c r="E23" s="29"/>
      <c r="F23" s="56">
        <f>SUM(F24:F26)</f>
        <v>226691</v>
      </c>
      <c r="G23" s="57">
        <f t="shared" ref="G23:G37" si="3">F23/$F$40*100</f>
        <v>55.076094033955627</v>
      </c>
      <c r="H23" s="56">
        <f>SUM(H24:H26)</f>
        <v>217692</v>
      </c>
      <c r="I23" s="57">
        <f t="shared" si="2"/>
        <v>4.1338220972750417</v>
      </c>
    </row>
    <row r="24" spans="1:10" ht="18" customHeight="1">
      <c r="A24" s="96"/>
      <c r="B24" s="96"/>
      <c r="C24" s="63"/>
      <c r="D24" s="29" t="s">
        <v>10</v>
      </c>
      <c r="E24" s="29"/>
      <c r="F24" s="56">
        <v>85548</v>
      </c>
      <c r="G24" s="57">
        <f t="shared" si="3"/>
        <v>20.784458546730288</v>
      </c>
      <c r="H24" s="56">
        <v>82278</v>
      </c>
      <c r="I24" s="57">
        <f t="shared" si="2"/>
        <v>3.9743309268577276</v>
      </c>
    </row>
    <row r="25" spans="1:10" ht="18" customHeight="1">
      <c r="A25" s="96"/>
      <c r="B25" s="96"/>
      <c r="C25" s="63"/>
      <c r="D25" s="29" t="s">
        <v>28</v>
      </c>
      <c r="E25" s="29"/>
      <c r="F25" s="56">
        <v>107892</v>
      </c>
      <c r="G25" s="57">
        <f t="shared" si="3"/>
        <v>26.213082731610609</v>
      </c>
      <c r="H25" s="56">
        <v>100590</v>
      </c>
      <c r="I25" s="57">
        <f t="shared" si="2"/>
        <v>7.259170891738731</v>
      </c>
    </row>
    <row r="26" spans="1:10" ht="18" customHeight="1">
      <c r="A26" s="96"/>
      <c r="B26" s="96"/>
      <c r="C26" s="62"/>
      <c r="D26" s="29" t="s">
        <v>11</v>
      </c>
      <c r="E26" s="29"/>
      <c r="F26" s="56">
        <v>33251</v>
      </c>
      <c r="G26" s="57">
        <f t="shared" si="3"/>
        <v>8.0785527556147283</v>
      </c>
      <c r="H26" s="56">
        <v>34824</v>
      </c>
      <c r="I26" s="57">
        <f t="shared" si="2"/>
        <v>-4.5169997702733777</v>
      </c>
    </row>
    <row r="27" spans="1:10" ht="18" customHeight="1">
      <c r="A27" s="96"/>
      <c r="B27" s="96"/>
      <c r="C27" s="64" t="s">
        <v>12</v>
      </c>
      <c r="D27" s="29"/>
      <c r="E27" s="29"/>
      <c r="F27" s="56">
        <f>+SUM(F28:F33)+200</f>
        <v>111904</v>
      </c>
      <c r="G27" s="57">
        <f t="shared" si="3"/>
        <v>27.187824954567102</v>
      </c>
      <c r="H27" s="56">
        <f>+SUM(H28:H33)+200</f>
        <v>105794</v>
      </c>
      <c r="I27" s="57">
        <f t="shared" si="2"/>
        <v>5.7753747849594417</v>
      </c>
      <c r="J27" s="90" t="s">
        <v>255</v>
      </c>
    </row>
    <row r="28" spans="1:10" ht="18" customHeight="1">
      <c r="A28" s="96"/>
      <c r="B28" s="96"/>
      <c r="C28" s="63"/>
      <c r="D28" s="29" t="s">
        <v>13</v>
      </c>
      <c r="E28" s="29"/>
      <c r="F28" s="56">
        <v>53062</v>
      </c>
      <c r="G28" s="57">
        <f t="shared" si="3"/>
        <v>12.891767655662347</v>
      </c>
      <c r="H28" s="56">
        <v>49289</v>
      </c>
      <c r="I28" s="57">
        <f t="shared" si="2"/>
        <v>7.6548519953742122</v>
      </c>
    </row>
    <row r="29" spans="1:10" ht="18" customHeight="1">
      <c r="A29" s="96"/>
      <c r="B29" s="96"/>
      <c r="C29" s="63"/>
      <c r="D29" s="29" t="s">
        <v>29</v>
      </c>
      <c r="E29" s="29"/>
      <c r="F29" s="56">
        <v>6413</v>
      </c>
      <c r="G29" s="57">
        <f t="shared" si="3"/>
        <v>1.5580812252791572</v>
      </c>
      <c r="H29" s="56">
        <v>6015</v>
      </c>
      <c r="I29" s="57">
        <f t="shared" si="2"/>
        <v>6.6167913549459723</v>
      </c>
    </row>
    <row r="30" spans="1:10" ht="18" customHeight="1">
      <c r="A30" s="96"/>
      <c r="B30" s="96"/>
      <c r="C30" s="63"/>
      <c r="D30" s="29" t="s">
        <v>30</v>
      </c>
      <c r="E30" s="29"/>
      <c r="F30" s="56">
        <v>21075</v>
      </c>
      <c r="G30" s="57">
        <f t="shared" si="3"/>
        <v>5.1203121507497649</v>
      </c>
      <c r="H30" s="56">
        <v>18831</v>
      </c>
      <c r="I30" s="57">
        <f t="shared" si="2"/>
        <v>11.916520630874627</v>
      </c>
    </row>
    <row r="31" spans="1:10" ht="18" customHeight="1">
      <c r="A31" s="96"/>
      <c r="B31" s="96"/>
      <c r="C31" s="63"/>
      <c r="D31" s="29" t="s">
        <v>31</v>
      </c>
      <c r="E31" s="29"/>
      <c r="F31" s="56">
        <v>28552</v>
      </c>
      <c r="G31" s="57">
        <f t="shared" si="3"/>
        <v>6.9368992895946517</v>
      </c>
      <c r="H31" s="56">
        <v>27932</v>
      </c>
      <c r="I31" s="57">
        <f t="shared" si="2"/>
        <v>2.2196763568666844</v>
      </c>
    </row>
    <row r="32" spans="1:10" ht="18" customHeight="1">
      <c r="A32" s="96"/>
      <c r="B32" s="96"/>
      <c r="C32" s="63"/>
      <c r="D32" s="29" t="s">
        <v>14</v>
      </c>
      <c r="E32" s="29"/>
      <c r="F32" s="56">
        <v>312</v>
      </c>
      <c r="G32" s="57">
        <f t="shared" si="3"/>
        <v>7.5802485932807903E-2</v>
      </c>
      <c r="H32" s="56">
        <v>288</v>
      </c>
      <c r="I32" s="57">
        <f t="shared" si="2"/>
        <v>8.333333333333325</v>
      </c>
    </row>
    <row r="33" spans="1:9" ht="18" customHeight="1">
      <c r="A33" s="96"/>
      <c r="B33" s="96"/>
      <c r="C33" s="62"/>
      <c r="D33" s="29" t="s">
        <v>32</v>
      </c>
      <c r="E33" s="29"/>
      <c r="F33" s="56">
        <f>1187+1103</f>
        <v>2290</v>
      </c>
      <c r="G33" s="57">
        <f t="shared" si="3"/>
        <v>0.55637081021195534</v>
      </c>
      <c r="H33" s="56">
        <f>2086+1153</f>
        <v>3239</v>
      </c>
      <c r="I33" s="57">
        <f t="shared" si="2"/>
        <v>-29.299166409385613</v>
      </c>
    </row>
    <row r="34" spans="1:9" ht="18" customHeight="1">
      <c r="A34" s="96"/>
      <c r="B34" s="96"/>
      <c r="C34" s="64" t="s">
        <v>15</v>
      </c>
      <c r="D34" s="29"/>
      <c r="E34" s="29"/>
      <c r="F34" s="56">
        <f>F35+F38</f>
        <v>73001</v>
      </c>
      <c r="G34" s="57">
        <f t="shared" si="3"/>
        <v>17.736081011477271</v>
      </c>
      <c r="H34" s="56">
        <f>+H35+H38+H39</f>
        <v>64322</v>
      </c>
      <c r="I34" s="57">
        <f t="shared" si="2"/>
        <v>13.493050589222966</v>
      </c>
    </row>
    <row r="35" spans="1:9" ht="18" customHeight="1">
      <c r="A35" s="96"/>
      <c r="B35" s="96"/>
      <c r="C35" s="63"/>
      <c r="D35" s="64" t="s">
        <v>16</v>
      </c>
      <c r="E35" s="29"/>
      <c r="F35" s="56">
        <f>F36+F37</f>
        <v>73001</v>
      </c>
      <c r="G35" s="57">
        <f t="shared" si="3"/>
        <v>17.736081011477271</v>
      </c>
      <c r="H35" s="56">
        <v>64322</v>
      </c>
      <c r="I35" s="57">
        <f t="shared" si="2"/>
        <v>13.493050589222966</v>
      </c>
    </row>
    <row r="36" spans="1:9" ht="18" customHeight="1">
      <c r="A36" s="96"/>
      <c r="B36" s="96"/>
      <c r="C36" s="63"/>
      <c r="D36" s="63"/>
      <c r="E36" s="58" t="s">
        <v>102</v>
      </c>
      <c r="F36" s="56">
        <f>23671+1800</f>
        <v>25471</v>
      </c>
      <c r="G36" s="57">
        <f t="shared" si="3"/>
        <v>6.1883497410081727</v>
      </c>
      <c r="H36" s="56">
        <f>22556+1800</f>
        <v>24356</v>
      </c>
      <c r="I36" s="57">
        <f>(F36/H36-1)*100</f>
        <v>4.5779274100837597</v>
      </c>
    </row>
    <row r="37" spans="1:9" ht="18" customHeight="1">
      <c r="A37" s="96"/>
      <c r="B37" s="96"/>
      <c r="C37" s="63"/>
      <c r="D37" s="62"/>
      <c r="E37" s="29" t="s">
        <v>33</v>
      </c>
      <c r="F37" s="56">
        <v>47530</v>
      </c>
      <c r="G37" s="57">
        <f t="shared" si="3"/>
        <v>11.547731270469102</v>
      </c>
      <c r="H37" s="56">
        <v>39966</v>
      </c>
      <c r="I37" s="57">
        <f t="shared" si="2"/>
        <v>18.926087174097983</v>
      </c>
    </row>
    <row r="38" spans="1:9" ht="18" customHeight="1">
      <c r="A38" s="96"/>
      <c r="B38" s="96"/>
      <c r="C38" s="63"/>
      <c r="D38" s="55" t="s">
        <v>34</v>
      </c>
      <c r="E38" s="55"/>
      <c r="F38" s="56">
        <v>0</v>
      </c>
      <c r="G38" s="57">
        <f>F38/$F$40*100</f>
        <v>0</v>
      </c>
      <c r="H38" s="56">
        <v>0</v>
      </c>
      <c r="I38" s="57" t="e">
        <f t="shared" si="2"/>
        <v>#DIV/0!</v>
      </c>
    </row>
    <row r="39" spans="1:9" ht="18" customHeight="1">
      <c r="A39" s="96"/>
      <c r="B39" s="96"/>
      <c r="C39" s="62"/>
      <c r="D39" s="55" t="s">
        <v>35</v>
      </c>
      <c r="E39" s="55"/>
      <c r="F39" s="56">
        <v>0</v>
      </c>
      <c r="G39" s="57">
        <f>F39/$F$40*100</f>
        <v>0</v>
      </c>
      <c r="H39" s="56">
        <v>0</v>
      </c>
      <c r="I39" s="57" t="e">
        <f t="shared" si="2"/>
        <v>#DIV/0!</v>
      </c>
    </row>
    <row r="40" spans="1:9" ht="18" customHeight="1">
      <c r="A40" s="96"/>
      <c r="B40" s="96"/>
      <c r="C40" s="29" t="s">
        <v>17</v>
      </c>
      <c r="D40" s="29"/>
      <c r="E40" s="29"/>
      <c r="F40" s="56">
        <f>SUM(F23,F27,F34)</f>
        <v>411596</v>
      </c>
      <c r="G40" s="57">
        <f>F40/$F$40*100</f>
        <v>100</v>
      </c>
      <c r="H40" s="56">
        <f>SUM(H23,H27,H34)</f>
        <v>387808</v>
      </c>
      <c r="I40" s="57">
        <f t="shared" si="2"/>
        <v>6.1339631982836762</v>
      </c>
    </row>
    <row r="41" spans="1:9" ht="18" customHeight="1">
      <c r="A41" s="25" t="s">
        <v>18</v>
      </c>
      <c r="B41" s="25"/>
    </row>
    <row r="42" spans="1:9" ht="18" customHeight="1">
      <c r="A42" s="26" t="s">
        <v>19</v>
      </c>
      <c r="B42" s="25"/>
    </row>
  </sheetData>
  <mergeCells count="5">
    <mergeCell ref="A1:D1"/>
    <mergeCell ref="A9:A40"/>
    <mergeCell ref="B9:B22"/>
    <mergeCell ref="B23:B40"/>
    <mergeCell ref="G6:I6"/>
  </mergeCells>
  <phoneticPr fontId="7"/>
  <printOptions horizontalCentered="1" verticalCentered="1" gridLinesSet="0"/>
  <pageMargins left="0" right="0" top="0.43307086614173229" bottom="0.19685039370078741" header="0.19685039370078741" footer="0.31496062992125984"/>
  <pageSetup paperSize="9" scale="97" orientation="portrait" useFirstPageNumber="1" r:id="rId1"/>
  <headerFooter alignWithMargins="0">
    <oddHeader>&amp;R&amp;"明朝,斜体"&amp;9指定都市－1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0"/>
  <sheetViews>
    <sheetView view="pageBreakPreview" zoomScale="94" zoomScaleNormal="100" zoomScaleSheetLayoutView="94" workbookViewId="0">
      <pane xSplit="5" ySplit="7" topLeftCell="F8" activePane="bottomRight" state="frozen"/>
      <selection activeCell="G46" sqref="G46"/>
      <selection pane="topRight" activeCell="G46" sqref="G46"/>
      <selection pane="bottomLeft" activeCell="G46" sqref="G46"/>
      <selection pane="bottomRight" activeCell="J15" sqref="J15"/>
    </sheetView>
  </sheetViews>
  <sheetFormatPr defaultColWidth="9" defaultRowHeight="13"/>
  <cols>
    <col min="1" max="1" width="3.6328125" style="1" customWidth="1"/>
    <col min="2" max="3" width="1.6328125" style="1" customWidth="1"/>
    <col min="4" max="4" width="22.6328125" style="1" customWidth="1"/>
    <col min="5" max="5" width="10.6328125" style="1" customWidth="1"/>
    <col min="6" max="21" width="13.6328125" style="1" customWidth="1"/>
    <col min="22" max="25" width="12" style="1" customWidth="1"/>
    <col min="26" max="16384" width="9" style="1"/>
  </cols>
  <sheetData>
    <row r="1" spans="1:25" ht="34" customHeight="1">
      <c r="A1" s="17" t="s">
        <v>258</v>
      </c>
      <c r="B1" s="13"/>
      <c r="C1" s="13"/>
      <c r="D1" s="92" t="s">
        <v>256</v>
      </c>
      <c r="E1" s="14"/>
      <c r="F1" s="14"/>
      <c r="G1" s="14"/>
    </row>
    <row r="2" spans="1:25" ht="15" customHeight="1"/>
    <row r="3" spans="1:25" ht="15" customHeight="1">
      <c r="A3" s="15" t="s">
        <v>42</v>
      </c>
      <c r="B3" s="15"/>
      <c r="C3" s="15"/>
      <c r="D3" s="15"/>
    </row>
    <row r="4" spans="1:25" ht="15" customHeight="1">
      <c r="A4" s="15"/>
      <c r="B4" s="15"/>
      <c r="C4" s="15"/>
      <c r="D4" s="15"/>
    </row>
    <row r="5" spans="1:25" ht="16" customHeight="1">
      <c r="A5" s="12" t="s">
        <v>235</v>
      </c>
      <c r="B5" s="12"/>
      <c r="C5" s="12"/>
      <c r="D5" s="12"/>
      <c r="K5" s="16"/>
      <c r="O5" s="16" t="s">
        <v>43</v>
      </c>
    </row>
    <row r="6" spans="1:25" ht="16" customHeight="1">
      <c r="A6" s="106" t="s">
        <v>44</v>
      </c>
      <c r="B6" s="105"/>
      <c r="C6" s="105"/>
      <c r="D6" s="105"/>
      <c r="E6" s="105"/>
      <c r="F6" s="99" t="s">
        <v>244</v>
      </c>
      <c r="G6" s="99"/>
      <c r="H6" s="99" t="s">
        <v>245</v>
      </c>
      <c r="I6" s="99"/>
      <c r="J6" s="99" t="s">
        <v>246</v>
      </c>
      <c r="K6" s="99"/>
      <c r="L6" s="99" t="s">
        <v>247</v>
      </c>
      <c r="M6" s="99"/>
      <c r="N6" s="99" t="s">
        <v>248</v>
      </c>
      <c r="O6" s="99"/>
    </row>
    <row r="7" spans="1:25" ht="16" customHeight="1">
      <c r="A7" s="105"/>
      <c r="B7" s="105"/>
      <c r="C7" s="105"/>
      <c r="D7" s="105"/>
      <c r="E7" s="105"/>
      <c r="F7" s="53" t="s">
        <v>236</v>
      </c>
      <c r="G7" s="53" t="s">
        <v>231</v>
      </c>
      <c r="H7" s="53" t="s">
        <v>236</v>
      </c>
      <c r="I7" s="53" t="s">
        <v>231</v>
      </c>
      <c r="J7" s="53" t="s">
        <v>236</v>
      </c>
      <c r="K7" s="53" t="s">
        <v>231</v>
      </c>
      <c r="L7" s="53" t="s">
        <v>236</v>
      </c>
      <c r="M7" s="53" t="s">
        <v>231</v>
      </c>
      <c r="N7" s="53" t="s">
        <v>236</v>
      </c>
      <c r="O7" s="53" t="s">
        <v>231</v>
      </c>
    </row>
    <row r="8" spans="1:25" ht="16" customHeight="1">
      <c r="A8" s="103" t="s">
        <v>83</v>
      </c>
      <c r="B8" s="61" t="s">
        <v>45</v>
      </c>
      <c r="C8" s="55"/>
      <c r="D8" s="55"/>
      <c r="E8" s="65" t="s">
        <v>36</v>
      </c>
      <c r="F8" s="66">
        <v>95</v>
      </c>
      <c r="G8" s="66">
        <v>85</v>
      </c>
      <c r="H8" s="66">
        <v>18404</v>
      </c>
      <c r="I8" s="66">
        <v>18586</v>
      </c>
      <c r="J8" s="66">
        <v>329</v>
      </c>
      <c r="K8" s="66">
        <v>331</v>
      </c>
      <c r="L8" s="66">
        <v>891</v>
      </c>
      <c r="M8" s="66">
        <v>902</v>
      </c>
      <c r="N8" s="66">
        <v>22174</v>
      </c>
      <c r="O8" s="66">
        <v>20988</v>
      </c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ht="16" customHeight="1">
      <c r="A9" s="103"/>
      <c r="B9" s="63"/>
      <c r="C9" s="55" t="s">
        <v>46</v>
      </c>
      <c r="D9" s="55"/>
      <c r="E9" s="65" t="s">
        <v>37</v>
      </c>
      <c r="F9" s="66">
        <v>95</v>
      </c>
      <c r="G9" s="66">
        <v>85</v>
      </c>
      <c r="H9" s="66">
        <f>H8-H10</f>
        <v>18397</v>
      </c>
      <c r="I9" s="66">
        <v>18462</v>
      </c>
      <c r="J9" s="66">
        <f>J8-J10</f>
        <v>329</v>
      </c>
      <c r="K9" s="66">
        <v>326</v>
      </c>
      <c r="L9" s="66">
        <f>L8-L10</f>
        <v>891</v>
      </c>
      <c r="M9" s="66">
        <v>902</v>
      </c>
      <c r="N9" s="66">
        <f>N8-N10</f>
        <v>22174</v>
      </c>
      <c r="O9" s="66">
        <v>20988</v>
      </c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pans="1:25" ht="16" customHeight="1">
      <c r="A10" s="103"/>
      <c r="B10" s="62"/>
      <c r="C10" s="55" t="s">
        <v>47</v>
      </c>
      <c r="D10" s="55"/>
      <c r="E10" s="65" t="s">
        <v>38</v>
      </c>
      <c r="F10" s="66">
        <v>0</v>
      </c>
      <c r="G10" s="66">
        <v>0</v>
      </c>
      <c r="H10" s="66">
        <v>7</v>
      </c>
      <c r="I10" s="66">
        <v>124</v>
      </c>
      <c r="J10" s="67">
        <v>0</v>
      </c>
      <c r="K10" s="67">
        <v>5</v>
      </c>
      <c r="L10" s="66">
        <v>0</v>
      </c>
      <c r="M10" s="66">
        <v>0</v>
      </c>
      <c r="N10" s="66">
        <v>0</v>
      </c>
      <c r="O10" s="66">
        <v>0</v>
      </c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spans="1:25" ht="16" customHeight="1">
      <c r="A11" s="103"/>
      <c r="B11" s="61" t="s">
        <v>48</v>
      </c>
      <c r="C11" s="55"/>
      <c r="D11" s="55"/>
      <c r="E11" s="65" t="s">
        <v>39</v>
      </c>
      <c r="F11" s="66">
        <v>98</v>
      </c>
      <c r="G11" s="66">
        <v>100</v>
      </c>
      <c r="H11" s="66">
        <v>15940</v>
      </c>
      <c r="I11" s="66">
        <v>15918</v>
      </c>
      <c r="J11" s="66">
        <v>294</v>
      </c>
      <c r="K11" s="66">
        <v>403</v>
      </c>
      <c r="L11" s="66">
        <v>857</v>
      </c>
      <c r="M11" s="66">
        <v>865</v>
      </c>
      <c r="N11" s="66">
        <v>21807</v>
      </c>
      <c r="O11" s="66">
        <v>20579</v>
      </c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spans="1:25" ht="16" customHeight="1">
      <c r="A12" s="103"/>
      <c r="B12" s="63"/>
      <c r="C12" s="55" t="s">
        <v>49</v>
      </c>
      <c r="D12" s="55"/>
      <c r="E12" s="65" t="s">
        <v>40</v>
      </c>
      <c r="F12" s="66">
        <v>98</v>
      </c>
      <c r="G12" s="66">
        <v>100</v>
      </c>
      <c r="H12" s="66">
        <f>H11-H13</f>
        <v>15932</v>
      </c>
      <c r="I12" s="66">
        <v>15906</v>
      </c>
      <c r="J12" s="66">
        <f>J11-J13</f>
        <v>294</v>
      </c>
      <c r="K12" s="66">
        <v>281</v>
      </c>
      <c r="L12" s="66">
        <f>L11-L13</f>
        <v>857</v>
      </c>
      <c r="M12" s="66">
        <v>865</v>
      </c>
      <c r="N12" s="66">
        <f>N11-N13</f>
        <v>21803</v>
      </c>
      <c r="O12" s="66">
        <v>20575</v>
      </c>
      <c r="P12" s="18"/>
      <c r="Q12" s="18"/>
      <c r="R12" s="18"/>
      <c r="S12" s="18"/>
      <c r="T12" s="18"/>
      <c r="U12" s="18"/>
      <c r="V12" s="18"/>
      <c r="W12" s="18"/>
      <c r="X12" s="18"/>
      <c r="Y12" s="18"/>
    </row>
    <row r="13" spans="1:25" ht="16" customHeight="1">
      <c r="A13" s="103"/>
      <c r="B13" s="62"/>
      <c r="C13" s="55" t="s">
        <v>50</v>
      </c>
      <c r="D13" s="55"/>
      <c r="E13" s="65" t="s">
        <v>41</v>
      </c>
      <c r="F13" s="66">
        <v>0</v>
      </c>
      <c r="G13" s="66">
        <v>0</v>
      </c>
      <c r="H13" s="67">
        <v>8</v>
      </c>
      <c r="I13" s="67">
        <v>12</v>
      </c>
      <c r="J13" s="67">
        <v>0</v>
      </c>
      <c r="K13" s="67">
        <v>122</v>
      </c>
      <c r="L13" s="66">
        <v>0</v>
      </c>
      <c r="M13" s="66">
        <v>0</v>
      </c>
      <c r="N13" s="66">
        <v>4</v>
      </c>
      <c r="O13" s="66">
        <v>4</v>
      </c>
      <c r="P13" s="18"/>
      <c r="Q13" s="18"/>
      <c r="R13" s="18"/>
      <c r="S13" s="18"/>
      <c r="T13" s="18"/>
      <c r="U13" s="18"/>
      <c r="V13" s="18"/>
      <c r="W13" s="18"/>
      <c r="X13" s="18"/>
      <c r="Y13" s="18"/>
    </row>
    <row r="14" spans="1:25" ht="16" customHeight="1">
      <c r="A14" s="103"/>
      <c r="B14" s="55" t="s">
        <v>51</v>
      </c>
      <c r="C14" s="55"/>
      <c r="D14" s="55"/>
      <c r="E14" s="65" t="s">
        <v>87</v>
      </c>
      <c r="F14" s="66">
        <f>F9-F12</f>
        <v>-3</v>
      </c>
      <c r="G14" s="66">
        <f t="shared" ref="G14:G15" si="0">G9-G12</f>
        <v>-15</v>
      </c>
      <c r="H14" s="66">
        <f t="shared" ref="H14:O15" si="1">H9-H12</f>
        <v>2465</v>
      </c>
      <c r="I14" s="66">
        <f t="shared" si="1"/>
        <v>2556</v>
      </c>
      <c r="J14" s="66">
        <f t="shared" si="1"/>
        <v>35</v>
      </c>
      <c r="K14" s="66">
        <f t="shared" si="1"/>
        <v>45</v>
      </c>
      <c r="L14" s="66">
        <f t="shared" si="1"/>
        <v>34</v>
      </c>
      <c r="M14" s="66">
        <f t="shared" si="1"/>
        <v>37</v>
      </c>
      <c r="N14" s="66">
        <f t="shared" si="1"/>
        <v>371</v>
      </c>
      <c r="O14" s="66">
        <f t="shared" si="1"/>
        <v>413</v>
      </c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spans="1:25" ht="16" customHeight="1">
      <c r="A15" s="103"/>
      <c r="B15" s="55" t="s">
        <v>52</v>
      </c>
      <c r="C15" s="55"/>
      <c r="D15" s="55"/>
      <c r="E15" s="65" t="s">
        <v>88</v>
      </c>
      <c r="F15" s="66">
        <f>F10-F13</f>
        <v>0</v>
      </c>
      <c r="G15" s="66">
        <f t="shared" si="0"/>
        <v>0</v>
      </c>
      <c r="H15" s="66">
        <f t="shared" ref="H15:N15" si="2">H10-H13</f>
        <v>-1</v>
      </c>
      <c r="I15" s="66">
        <f t="shared" si="1"/>
        <v>112</v>
      </c>
      <c r="J15" s="66">
        <f t="shared" si="2"/>
        <v>0</v>
      </c>
      <c r="K15" s="66">
        <f t="shared" si="1"/>
        <v>-117</v>
      </c>
      <c r="L15" s="66">
        <f t="shared" si="2"/>
        <v>0</v>
      </c>
      <c r="M15" s="66">
        <f t="shared" si="1"/>
        <v>0</v>
      </c>
      <c r="N15" s="66">
        <f t="shared" si="2"/>
        <v>-4</v>
      </c>
      <c r="O15" s="66">
        <f t="shared" si="1"/>
        <v>-4</v>
      </c>
      <c r="P15" s="18"/>
      <c r="Q15" s="18"/>
      <c r="R15" s="18"/>
      <c r="S15" s="18"/>
      <c r="T15" s="18"/>
      <c r="U15" s="18"/>
      <c r="V15" s="18"/>
      <c r="W15" s="18"/>
      <c r="X15" s="18"/>
      <c r="Y15" s="18"/>
    </row>
    <row r="16" spans="1:25" ht="16" customHeight="1">
      <c r="A16" s="103"/>
      <c r="B16" s="55" t="s">
        <v>53</v>
      </c>
      <c r="C16" s="55"/>
      <c r="D16" s="55"/>
      <c r="E16" s="65" t="s">
        <v>89</v>
      </c>
      <c r="F16" s="66">
        <f>F8-F11</f>
        <v>-3</v>
      </c>
      <c r="G16" s="66">
        <f t="shared" ref="G16" si="3">G8-G11</f>
        <v>-15</v>
      </c>
      <c r="H16" s="66">
        <f t="shared" ref="H16:O16" si="4">H8-H11</f>
        <v>2464</v>
      </c>
      <c r="I16" s="66">
        <f t="shared" si="4"/>
        <v>2668</v>
      </c>
      <c r="J16" s="66">
        <f t="shared" si="4"/>
        <v>35</v>
      </c>
      <c r="K16" s="66">
        <f t="shared" si="4"/>
        <v>-72</v>
      </c>
      <c r="L16" s="66">
        <f t="shared" si="4"/>
        <v>34</v>
      </c>
      <c r="M16" s="66">
        <f t="shared" si="4"/>
        <v>37</v>
      </c>
      <c r="N16" s="66">
        <f t="shared" si="4"/>
        <v>367</v>
      </c>
      <c r="O16" s="66">
        <f t="shared" si="4"/>
        <v>409</v>
      </c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spans="1:25" ht="16" customHeight="1">
      <c r="A17" s="103"/>
      <c r="B17" s="55" t="s">
        <v>54</v>
      </c>
      <c r="C17" s="55"/>
      <c r="D17" s="55"/>
      <c r="E17" s="53"/>
      <c r="F17" s="66">
        <v>326</v>
      </c>
      <c r="G17" s="66">
        <v>318</v>
      </c>
      <c r="H17" s="67"/>
      <c r="I17" s="67"/>
      <c r="J17" s="66"/>
      <c r="K17" s="66"/>
      <c r="L17" s="66"/>
      <c r="M17" s="66"/>
      <c r="N17" s="67"/>
      <c r="O17" s="68"/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 spans="1:25" ht="16" customHeight="1">
      <c r="A18" s="103"/>
      <c r="B18" s="55" t="s">
        <v>55</v>
      </c>
      <c r="C18" s="55"/>
      <c r="D18" s="55"/>
      <c r="E18" s="53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18"/>
      <c r="Q18" s="18"/>
      <c r="R18" s="18"/>
      <c r="S18" s="18"/>
      <c r="T18" s="18"/>
      <c r="U18" s="18"/>
      <c r="V18" s="18"/>
      <c r="W18" s="18"/>
      <c r="X18" s="18"/>
      <c r="Y18" s="18"/>
    </row>
    <row r="19" spans="1:25" ht="16" customHeight="1">
      <c r="A19" s="103" t="s">
        <v>84</v>
      </c>
      <c r="B19" s="61" t="s">
        <v>56</v>
      </c>
      <c r="C19" s="55"/>
      <c r="D19" s="55"/>
      <c r="E19" s="65"/>
      <c r="F19" s="66">
        <v>109</v>
      </c>
      <c r="G19" s="66">
        <v>106</v>
      </c>
      <c r="H19" s="66">
        <v>4720</v>
      </c>
      <c r="I19" s="66">
        <v>4129</v>
      </c>
      <c r="J19" s="66">
        <v>1</v>
      </c>
      <c r="K19" s="66">
        <v>9</v>
      </c>
      <c r="L19" s="66">
        <v>262</v>
      </c>
      <c r="M19" s="66">
        <v>300</v>
      </c>
      <c r="N19" s="66">
        <v>20240</v>
      </c>
      <c r="O19" s="66">
        <v>20821</v>
      </c>
      <c r="P19" s="18"/>
      <c r="Q19" s="18"/>
      <c r="R19" s="18"/>
      <c r="S19" s="18"/>
      <c r="T19" s="18"/>
      <c r="U19" s="18"/>
      <c r="V19" s="18"/>
      <c r="W19" s="18"/>
      <c r="X19" s="18"/>
      <c r="Y19" s="18"/>
    </row>
    <row r="20" spans="1:25" ht="16" customHeight="1">
      <c r="A20" s="103"/>
      <c r="B20" s="62"/>
      <c r="C20" s="55" t="s">
        <v>57</v>
      </c>
      <c r="D20" s="55"/>
      <c r="E20" s="65"/>
      <c r="F20" s="66">
        <v>70</v>
      </c>
      <c r="G20" s="66">
        <v>80</v>
      </c>
      <c r="H20" s="66">
        <v>3500</v>
      </c>
      <c r="I20" s="66">
        <v>2700</v>
      </c>
      <c r="J20" s="66">
        <v>0</v>
      </c>
      <c r="K20" s="67">
        <v>0</v>
      </c>
      <c r="L20" s="66">
        <v>229</v>
      </c>
      <c r="M20" s="66">
        <v>260</v>
      </c>
      <c r="N20" s="66">
        <v>13857</v>
      </c>
      <c r="O20" s="66">
        <v>14221</v>
      </c>
      <c r="P20" s="18"/>
      <c r="Q20" s="18"/>
      <c r="R20" s="18"/>
      <c r="S20" s="18"/>
      <c r="T20" s="18"/>
      <c r="U20" s="18"/>
      <c r="V20" s="18"/>
      <c r="W20" s="18"/>
      <c r="X20" s="18"/>
      <c r="Y20" s="18"/>
    </row>
    <row r="21" spans="1:25" ht="16" customHeight="1">
      <c r="A21" s="103"/>
      <c r="B21" s="55" t="s">
        <v>58</v>
      </c>
      <c r="C21" s="55"/>
      <c r="D21" s="55"/>
      <c r="E21" s="65" t="s">
        <v>90</v>
      </c>
      <c r="F21" s="66">
        <v>109</v>
      </c>
      <c r="G21" s="66">
        <v>106</v>
      </c>
      <c r="H21" s="66">
        <v>4720</v>
      </c>
      <c r="I21" s="66">
        <v>4129</v>
      </c>
      <c r="J21" s="66">
        <v>1</v>
      </c>
      <c r="K21" s="66">
        <v>9</v>
      </c>
      <c r="L21" s="66">
        <v>262</v>
      </c>
      <c r="M21" s="66">
        <v>300</v>
      </c>
      <c r="N21" s="66">
        <v>20240</v>
      </c>
      <c r="O21" s="66">
        <v>20821</v>
      </c>
      <c r="P21" s="18"/>
      <c r="Q21" s="18"/>
      <c r="R21" s="18"/>
      <c r="S21" s="18"/>
      <c r="T21" s="18"/>
      <c r="U21" s="18"/>
      <c r="V21" s="18"/>
      <c r="W21" s="18"/>
      <c r="X21" s="18"/>
      <c r="Y21" s="18"/>
    </row>
    <row r="22" spans="1:25" ht="16" customHeight="1">
      <c r="A22" s="103"/>
      <c r="B22" s="61" t="s">
        <v>59</v>
      </c>
      <c r="C22" s="55"/>
      <c r="D22" s="55"/>
      <c r="E22" s="65" t="s">
        <v>91</v>
      </c>
      <c r="F22" s="66">
        <v>109</v>
      </c>
      <c r="G22" s="66">
        <v>106</v>
      </c>
      <c r="H22" s="66">
        <v>11849</v>
      </c>
      <c r="I22" s="66">
        <v>10344</v>
      </c>
      <c r="J22" s="66">
        <v>79</v>
      </c>
      <c r="K22" s="66">
        <v>33</v>
      </c>
      <c r="L22" s="66">
        <v>305</v>
      </c>
      <c r="M22" s="66">
        <v>361</v>
      </c>
      <c r="N22" s="66">
        <v>27783</v>
      </c>
      <c r="O22" s="66">
        <v>27981</v>
      </c>
      <c r="P22" s="18"/>
      <c r="Q22" s="18"/>
      <c r="R22" s="18"/>
      <c r="S22" s="18"/>
      <c r="T22" s="18"/>
      <c r="U22" s="18"/>
      <c r="V22" s="18"/>
      <c r="W22" s="18"/>
      <c r="X22" s="18"/>
      <c r="Y22" s="18"/>
    </row>
    <row r="23" spans="1:25" ht="16" customHeight="1">
      <c r="A23" s="103"/>
      <c r="B23" s="62" t="s">
        <v>60</v>
      </c>
      <c r="C23" s="55" t="s">
        <v>61</v>
      </c>
      <c r="D23" s="55"/>
      <c r="E23" s="65"/>
      <c r="F23" s="66">
        <v>36</v>
      </c>
      <c r="G23" s="66">
        <v>23</v>
      </c>
      <c r="H23" s="66">
        <v>1896</v>
      </c>
      <c r="I23" s="66">
        <v>2032</v>
      </c>
      <c r="J23" s="66">
        <v>2</v>
      </c>
      <c r="K23" s="66">
        <v>2</v>
      </c>
      <c r="L23" s="66">
        <v>66</v>
      </c>
      <c r="M23" s="66">
        <v>79</v>
      </c>
      <c r="N23" s="66">
        <v>15558</v>
      </c>
      <c r="O23" s="66">
        <v>16242</v>
      </c>
      <c r="P23" s="18"/>
      <c r="Q23" s="18"/>
      <c r="R23" s="18"/>
      <c r="S23" s="18"/>
      <c r="T23" s="18"/>
      <c r="U23" s="18"/>
      <c r="V23" s="18"/>
      <c r="W23" s="18"/>
      <c r="X23" s="18"/>
      <c r="Y23" s="18"/>
    </row>
    <row r="24" spans="1:25" ht="16" customHeight="1">
      <c r="A24" s="103"/>
      <c r="B24" s="55" t="s">
        <v>92</v>
      </c>
      <c r="C24" s="55"/>
      <c r="D24" s="55"/>
      <c r="E24" s="65" t="s">
        <v>93</v>
      </c>
      <c r="F24" s="66">
        <f>F21-F22</f>
        <v>0</v>
      </c>
      <c r="G24" s="66">
        <f t="shared" ref="G24" si="5">G21-G22</f>
        <v>0</v>
      </c>
      <c r="H24" s="66">
        <f t="shared" ref="H24:O24" si="6">H21-H22</f>
        <v>-7129</v>
      </c>
      <c r="I24" s="66">
        <f t="shared" si="6"/>
        <v>-6215</v>
      </c>
      <c r="J24" s="66">
        <f t="shared" si="6"/>
        <v>-78</v>
      </c>
      <c r="K24" s="66">
        <f t="shared" si="6"/>
        <v>-24</v>
      </c>
      <c r="L24" s="66">
        <f t="shared" si="6"/>
        <v>-43</v>
      </c>
      <c r="M24" s="66">
        <f t="shared" si="6"/>
        <v>-61</v>
      </c>
      <c r="N24" s="66">
        <f t="shared" si="6"/>
        <v>-7543</v>
      </c>
      <c r="O24" s="66">
        <f t="shared" si="6"/>
        <v>-7160</v>
      </c>
      <c r="P24" s="18"/>
      <c r="Q24" s="18"/>
      <c r="R24" s="18"/>
      <c r="S24" s="18"/>
      <c r="T24" s="18"/>
      <c r="U24" s="18"/>
      <c r="V24" s="18"/>
      <c r="W24" s="18"/>
      <c r="X24" s="18"/>
      <c r="Y24" s="18"/>
    </row>
    <row r="25" spans="1:25" ht="16" customHeight="1">
      <c r="A25" s="103"/>
      <c r="B25" s="61" t="s">
        <v>62</v>
      </c>
      <c r="C25" s="61"/>
      <c r="D25" s="61"/>
      <c r="E25" s="107" t="s">
        <v>94</v>
      </c>
      <c r="F25" s="101"/>
      <c r="G25" s="101"/>
      <c r="H25" s="101">
        <f>-H24</f>
        <v>7129</v>
      </c>
      <c r="I25" s="101">
        <v>6215</v>
      </c>
      <c r="J25" s="101">
        <f>-J24</f>
        <v>78</v>
      </c>
      <c r="K25" s="101">
        <v>24</v>
      </c>
      <c r="L25" s="101">
        <f>-L24</f>
        <v>43</v>
      </c>
      <c r="M25" s="101">
        <v>61</v>
      </c>
      <c r="N25" s="101">
        <f>-N24</f>
        <v>7543</v>
      </c>
      <c r="O25" s="101">
        <v>7160</v>
      </c>
      <c r="P25" s="18"/>
      <c r="Q25" s="18"/>
      <c r="R25" s="18"/>
      <c r="S25" s="18"/>
      <c r="T25" s="18"/>
      <c r="U25" s="18"/>
      <c r="V25" s="18"/>
      <c r="W25" s="18"/>
      <c r="X25" s="18"/>
      <c r="Y25" s="18"/>
    </row>
    <row r="26" spans="1:25" ht="16" customHeight="1">
      <c r="A26" s="103"/>
      <c r="B26" s="82" t="s">
        <v>63</v>
      </c>
      <c r="C26" s="82"/>
      <c r="D26" s="82"/>
      <c r="E26" s="108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8"/>
      <c r="Q26" s="18"/>
      <c r="R26" s="18"/>
      <c r="S26" s="18"/>
      <c r="T26" s="18"/>
      <c r="U26" s="18"/>
      <c r="V26" s="18"/>
      <c r="W26" s="18"/>
      <c r="X26" s="18"/>
      <c r="Y26" s="18"/>
    </row>
    <row r="27" spans="1:25" ht="16" customHeight="1">
      <c r="A27" s="103"/>
      <c r="B27" s="55" t="s">
        <v>95</v>
      </c>
      <c r="C27" s="55"/>
      <c r="D27" s="55"/>
      <c r="E27" s="65" t="s">
        <v>96</v>
      </c>
      <c r="F27" s="66">
        <f>F24+F25</f>
        <v>0</v>
      </c>
      <c r="G27" s="66">
        <f t="shared" ref="G27" si="7">G24+G25</f>
        <v>0</v>
      </c>
      <c r="H27" s="66">
        <f t="shared" ref="H27:O27" si="8">H24+H25</f>
        <v>0</v>
      </c>
      <c r="I27" s="66">
        <f t="shared" si="8"/>
        <v>0</v>
      </c>
      <c r="J27" s="66">
        <f t="shared" si="8"/>
        <v>0</v>
      </c>
      <c r="K27" s="66">
        <f t="shared" si="8"/>
        <v>0</v>
      </c>
      <c r="L27" s="66">
        <f t="shared" si="8"/>
        <v>0</v>
      </c>
      <c r="M27" s="66">
        <f t="shared" si="8"/>
        <v>0</v>
      </c>
      <c r="N27" s="66">
        <f t="shared" si="8"/>
        <v>0</v>
      </c>
      <c r="O27" s="66">
        <f t="shared" si="8"/>
        <v>0</v>
      </c>
      <c r="P27" s="18"/>
      <c r="Q27" s="18"/>
      <c r="R27" s="18"/>
      <c r="S27" s="18"/>
      <c r="T27" s="18"/>
      <c r="U27" s="18"/>
      <c r="V27" s="18"/>
      <c r="W27" s="18"/>
      <c r="X27" s="18"/>
      <c r="Y27" s="18"/>
    </row>
    <row r="28" spans="1:25" ht="16" customHeight="1">
      <c r="A28" s="11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</row>
    <row r="29" spans="1:25" ht="16" customHeight="1">
      <c r="A29" s="12"/>
      <c r="F29" s="18"/>
      <c r="G29" s="18"/>
      <c r="H29" s="18"/>
      <c r="I29" s="18"/>
      <c r="J29" s="19"/>
      <c r="K29" s="19"/>
      <c r="L29" s="18"/>
      <c r="M29" s="18"/>
      <c r="N29" s="18"/>
      <c r="O29" s="19" t="s">
        <v>100</v>
      </c>
      <c r="P29" s="18"/>
      <c r="Q29" s="18"/>
      <c r="R29" s="18"/>
      <c r="S29" s="18"/>
      <c r="T29" s="18"/>
      <c r="U29" s="18"/>
      <c r="V29" s="18"/>
      <c r="W29" s="18"/>
      <c r="X29" s="18"/>
      <c r="Y29" s="19"/>
    </row>
    <row r="30" spans="1:25" ht="16" customHeight="1">
      <c r="A30" s="105" t="s">
        <v>64</v>
      </c>
      <c r="B30" s="105"/>
      <c r="C30" s="105"/>
      <c r="D30" s="105"/>
      <c r="E30" s="105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24"/>
      <c r="Q30" s="18"/>
      <c r="R30" s="24"/>
      <c r="S30" s="18"/>
      <c r="T30" s="24"/>
      <c r="U30" s="18"/>
      <c r="V30" s="24"/>
      <c r="W30" s="18"/>
      <c r="X30" s="24"/>
      <c r="Y30" s="18"/>
    </row>
    <row r="31" spans="1:25" ht="16" customHeight="1">
      <c r="A31" s="105"/>
      <c r="B31" s="105"/>
      <c r="C31" s="105"/>
      <c r="D31" s="105"/>
      <c r="E31" s="105"/>
      <c r="F31" s="53" t="s">
        <v>236</v>
      </c>
      <c r="G31" s="53" t="s">
        <v>231</v>
      </c>
      <c r="H31" s="53" t="s">
        <v>236</v>
      </c>
      <c r="I31" s="53" t="s">
        <v>231</v>
      </c>
      <c r="J31" s="53" t="s">
        <v>236</v>
      </c>
      <c r="K31" s="53" t="s">
        <v>231</v>
      </c>
      <c r="L31" s="53" t="s">
        <v>236</v>
      </c>
      <c r="M31" s="53" t="s">
        <v>231</v>
      </c>
      <c r="N31" s="53" t="s">
        <v>236</v>
      </c>
      <c r="O31" s="53" t="s">
        <v>231</v>
      </c>
      <c r="P31" s="22"/>
      <c r="Q31" s="22"/>
      <c r="R31" s="22"/>
      <c r="S31" s="22"/>
      <c r="T31" s="22"/>
      <c r="U31" s="22"/>
      <c r="V31" s="22"/>
      <c r="W31" s="22"/>
      <c r="X31" s="22"/>
      <c r="Y31" s="22"/>
    </row>
    <row r="32" spans="1:25" ht="16" customHeight="1">
      <c r="A32" s="103" t="s">
        <v>85</v>
      </c>
      <c r="B32" s="61" t="s">
        <v>45</v>
      </c>
      <c r="C32" s="55"/>
      <c r="D32" s="55"/>
      <c r="E32" s="65" t="s">
        <v>36</v>
      </c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21"/>
      <c r="Q32" s="21"/>
      <c r="R32" s="21"/>
      <c r="S32" s="21"/>
      <c r="T32" s="23"/>
      <c r="U32" s="23"/>
      <c r="V32" s="21"/>
      <c r="W32" s="21"/>
      <c r="X32" s="23"/>
      <c r="Y32" s="23"/>
    </row>
    <row r="33" spans="1:25" ht="16" customHeight="1">
      <c r="A33" s="109"/>
      <c r="B33" s="63"/>
      <c r="C33" s="61" t="s">
        <v>65</v>
      </c>
      <c r="D33" s="55"/>
      <c r="E33" s="65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21"/>
      <c r="Q33" s="21"/>
      <c r="R33" s="21"/>
      <c r="S33" s="21"/>
      <c r="T33" s="23"/>
      <c r="U33" s="23"/>
      <c r="V33" s="21"/>
      <c r="W33" s="21"/>
      <c r="X33" s="23"/>
      <c r="Y33" s="23"/>
    </row>
    <row r="34" spans="1:25" ht="16" customHeight="1">
      <c r="A34" s="109"/>
      <c r="B34" s="63"/>
      <c r="C34" s="62"/>
      <c r="D34" s="55" t="s">
        <v>66</v>
      </c>
      <c r="E34" s="65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21"/>
      <c r="Q34" s="21"/>
      <c r="R34" s="21"/>
      <c r="S34" s="21"/>
      <c r="T34" s="23"/>
      <c r="U34" s="23"/>
      <c r="V34" s="21"/>
      <c r="W34" s="21"/>
      <c r="X34" s="23"/>
      <c r="Y34" s="23"/>
    </row>
    <row r="35" spans="1:25" ht="16" customHeight="1">
      <c r="A35" s="109"/>
      <c r="B35" s="62"/>
      <c r="C35" s="55" t="s">
        <v>67</v>
      </c>
      <c r="D35" s="55"/>
      <c r="E35" s="65"/>
      <c r="F35" s="66"/>
      <c r="G35" s="66"/>
      <c r="H35" s="66"/>
      <c r="I35" s="66"/>
      <c r="J35" s="68"/>
      <c r="K35" s="68"/>
      <c r="L35" s="66"/>
      <c r="M35" s="66"/>
      <c r="N35" s="66"/>
      <c r="O35" s="66"/>
      <c r="P35" s="21"/>
      <c r="Q35" s="21"/>
      <c r="R35" s="21"/>
      <c r="S35" s="21"/>
      <c r="T35" s="23"/>
      <c r="U35" s="23"/>
      <c r="V35" s="21"/>
      <c r="W35" s="21"/>
      <c r="X35" s="23"/>
      <c r="Y35" s="23"/>
    </row>
    <row r="36" spans="1:25" ht="16" customHeight="1">
      <c r="A36" s="109"/>
      <c r="B36" s="61" t="s">
        <v>48</v>
      </c>
      <c r="C36" s="55"/>
      <c r="D36" s="55"/>
      <c r="E36" s="65" t="s">
        <v>37</v>
      </c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21"/>
      <c r="Q36" s="21"/>
      <c r="R36" s="21"/>
      <c r="S36" s="21"/>
      <c r="T36" s="21"/>
      <c r="U36" s="21"/>
      <c r="V36" s="21"/>
      <c r="W36" s="21"/>
      <c r="X36" s="23"/>
      <c r="Y36" s="23"/>
    </row>
    <row r="37" spans="1:25" ht="16" customHeight="1">
      <c r="A37" s="109"/>
      <c r="B37" s="63"/>
      <c r="C37" s="55" t="s">
        <v>68</v>
      </c>
      <c r="D37" s="55"/>
      <c r="E37" s="65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21"/>
      <c r="Q37" s="21"/>
      <c r="R37" s="21"/>
      <c r="S37" s="21"/>
      <c r="T37" s="21"/>
      <c r="U37" s="21"/>
      <c r="V37" s="21"/>
      <c r="W37" s="21"/>
      <c r="X37" s="23"/>
      <c r="Y37" s="23"/>
    </row>
    <row r="38" spans="1:25" ht="16" customHeight="1">
      <c r="A38" s="109"/>
      <c r="B38" s="62"/>
      <c r="C38" s="55" t="s">
        <v>69</v>
      </c>
      <c r="D38" s="55"/>
      <c r="E38" s="65"/>
      <c r="F38" s="66"/>
      <c r="G38" s="66"/>
      <c r="H38" s="66"/>
      <c r="I38" s="66"/>
      <c r="J38" s="66"/>
      <c r="K38" s="68"/>
      <c r="L38" s="66"/>
      <c r="M38" s="66"/>
      <c r="N38" s="66"/>
      <c r="O38" s="66"/>
      <c r="P38" s="21"/>
      <c r="Q38" s="21"/>
      <c r="R38" s="23"/>
      <c r="S38" s="23"/>
      <c r="T38" s="21"/>
      <c r="U38" s="21"/>
      <c r="V38" s="21"/>
      <c r="W38" s="21"/>
      <c r="X38" s="23"/>
      <c r="Y38" s="23"/>
    </row>
    <row r="39" spans="1:25" ht="16" customHeight="1">
      <c r="A39" s="109"/>
      <c r="B39" s="29" t="s">
        <v>70</v>
      </c>
      <c r="C39" s="29"/>
      <c r="D39" s="29"/>
      <c r="E39" s="65" t="s">
        <v>97</v>
      </c>
      <c r="F39" s="66">
        <f t="shared" ref="F39:O39" si="9">F32-F36</f>
        <v>0</v>
      </c>
      <c r="G39" s="66">
        <f t="shared" si="9"/>
        <v>0</v>
      </c>
      <c r="H39" s="66">
        <f t="shared" si="9"/>
        <v>0</v>
      </c>
      <c r="I39" s="66">
        <f t="shared" si="9"/>
        <v>0</v>
      </c>
      <c r="J39" s="66">
        <f t="shared" si="9"/>
        <v>0</v>
      </c>
      <c r="K39" s="66">
        <f t="shared" si="9"/>
        <v>0</v>
      </c>
      <c r="L39" s="66">
        <f t="shared" si="9"/>
        <v>0</v>
      </c>
      <c r="M39" s="66">
        <f t="shared" si="9"/>
        <v>0</v>
      </c>
      <c r="N39" s="66">
        <f t="shared" si="9"/>
        <v>0</v>
      </c>
      <c r="O39" s="66">
        <f t="shared" si="9"/>
        <v>0</v>
      </c>
      <c r="P39" s="21"/>
      <c r="Q39" s="21"/>
      <c r="R39" s="21"/>
      <c r="S39" s="21"/>
      <c r="T39" s="21"/>
      <c r="U39" s="21"/>
      <c r="V39" s="21"/>
      <c r="W39" s="21"/>
      <c r="X39" s="23"/>
      <c r="Y39" s="23"/>
    </row>
    <row r="40" spans="1:25" ht="16" customHeight="1">
      <c r="A40" s="103" t="s">
        <v>86</v>
      </c>
      <c r="B40" s="61" t="s">
        <v>71</v>
      </c>
      <c r="C40" s="55"/>
      <c r="D40" s="55"/>
      <c r="E40" s="65" t="s">
        <v>39</v>
      </c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21"/>
      <c r="Q40" s="21"/>
      <c r="R40" s="21"/>
      <c r="S40" s="21"/>
      <c r="T40" s="23"/>
      <c r="U40" s="23"/>
      <c r="V40" s="23"/>
      <c r="W40" s="23"/>
      <c r="X40" s="21"/>
      <c r="Y40" s="21"/>
    </row>
    <row r="41" spans="1:25" ht="16" customHeight="1">
      <c r="A41" s="104"/>
      <c r="B41" s="62"/>
      <c r="C41" s="55" t="s">
        <v>72</v>
      </c>
      <c r="D41" s="55"/>
      <c r="E41" s="65"/>
      <c r="F41" s="68"/>
      <c r="G41" s="68"/>
      <c r="H41" s="68"/>
      <c r="I41" s="68"/>
      <c r="J41" s="66"/>
      <c r="K41" s="66"/>
      <c r="L41" s="66"/>
      <c r="M41" s="66"/>
      <c r="N41" s="66"/>
      <c r="O41" s="66"/>
      <c r="P41" s="23"/>
      <c r="Q41" s="23"/>
      <c r="R41" s="23"/>
      <c r="S41" s="23"/>
      <c r="T41" s="23"/>
      <c r="U41" s="23"/>
      <c r="V41" s="23"/>
      <c r="W41" s="23"/>
      <c r="X41" s="21"/>
      <c r="Y41" s="21"/>
    </row>
    <row r="42" spans="1:25" ht="16" customHeight="1">
      <c r="A42" s="104"/>
      <c r="B42" s="61" t="s">
        <v>59</v>
      </c>
      <c r="C42" s="55"/>
      <c r="D42" s="55"/>
      <c r="E42" s="65" t="s">
        <v>40</v>
      </c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21"/>
      <c r="Q42" s="21"/>
      <c r="R42" s="21"/>
      <c r="S42" s="21"/>
      <c r="T42" s="23"/>
      <c r="U42" s="23"/>
      <c r="V42" s="21"/>
      <c r="W42" s="21"/>
      <c r="X42" s="21"/>
      <c r="Y42" s="21"/>
    </row>
    <row r="43" spans="1:25" ht="16" customHeight="1">
      <c r="A43" s="104"/>
      <c r="B43" s="62"/>
      <c r="C43" s="55" t="s">
        <v>73</v>
      </c>
      <c r="D43" s="55"/>
      <c r="E43" s="65"/>
      <c r="F43" s="66"/>
      <c r="G43" s="66"/>
      <c r="H43" s="66"/>
      <c r="I43" s="66"/>
      <c r="J43" s="68"/>
      <c r="K43" s="68"/>
      <c r="L43" s="66"/>
      <c r="M43" s="66"/>
      <c r="N43" s="66"/>
      <c r="O43" s="66"/>
      <c r="P43" s="21"/>
      <c r="Q43" s="21"/>
      <c r="R43" s="23"/>
      <c r="S43" s="21"/>
      <c r="T43" s="23"/>
      <c r="U43" s="23"/>
      <c r="V43" s="21"/>
      <c r="W43" s="21"/>
      <c r="X43" s="23"/>
      <c r="Y43" s="23"/>
    </row>
    <row r="44" spans="1:25" ht="16" customHeight="1">
      <c r="A44" s="104"/>
      <c r="B44" s="55" t="s">
        <v>70</v>
      </c>
      <c r="C44" s="55"/>
      <c r="D44" s="55"/>
      <c r="E44" s="65" t="s">
        <v>98</v>
      </c>
      <c r="F44" s="68">
        <f t="shared" ref="F44:O44" si="10">F40-F42</f>
        <v>0</v>
      </c>
      <c r="G44" s="68">
        <f t="shared" si="10"/>
        <v>0</v>
      </c>
      <c r="H44" s="68">
        <f t="shared" si="10"/>
        <v>0</v>
      </c>
      <c r="I44" s="68">
        <f t="shared" si="10"/>
        <v>0</v>
      </c>
      <c r="J44" s="68">
        <f t="shared" si="10"/>
        <v>0</v>
      </c>
      <c r="K44" s="68">
        <f t="shared" si="10"/>
        <v>0</v>
      </c>
      <c r="L44" s="68">
        <f t="shared" si="10"/>
        <v>0</v>
      </c>
      <c r="M44" s="68">
        <f t="shared" si="10"/>
        <v>0</v>
      </c>
      <c r="N44" s="68">
        <f t="shared" si="10"/>
        <v>0</v>
      </c>
      <c r="O44" s="68">
        <f t="shared" si="10"/>
        <v>0</v>
      </c>
      <c r="P44" s="23"/>
      <c r="Q44" s="23"/>
      <c r="R44" s="21"/>
      <c r="S44" s="21"/>
      <c r="T44" s="23"/>
      <c r="U44" s="23"/>
      <c r="V44" s="21"/>
      <c r="W44" s="21"/>
      <c r="X44" s="21"/>
      <c r="Y44" s="21"/>
    </row>
    <row r="45" spans="1:25" ht="16" customHeight="1">
      <c r="A45" s="103" t="s">
        <v>78</v>
      </c>
      <c r="B45" s="29" t="s">
        <v>74</v>
      </c>
      <c r="C45" s="29"/>
      <c r="D45" s="29"/>
      <c r="E45" s="65" t="s">
        <v>99</v>
      </c>
      <c r="F45" s="66">
        <f t="shared" ref="F45:O45" si="11">F39+F44</f>
        <v>0</v>
      </c>
      <c r="G45" s="66">
        <f t="shared" si="11"/>
        <v>0</v>
      </c>
      <c r="H45" s="66">
        <f t="shared" si="11"/>
        <v>0</v>
      </c>
      <c r="I45" s="66">
        <f t="shared" si="11"/>
        <v>0</v>
      </c>
      <c r="J45" s="66">
        <f t="shared" si="11"/>
        <v>0</v>
      </c>
      <c r="K45" s="66">
        <f t="shared" si="11"/>
        <v>0</v>
      </c>
      <c r="L45" s="66">
        <f t="shared" si="11"/>
        <v>0</v>
      </c>
      <c r="M45" s="66">
        <f t="shared" si="11"/>
        <v>0</v>
      </c>
      <c r="N45" s="66">
        <f t="shared" si="11"/>
        <v>0</v>
      </c>
      <c r="O45" s="66">
        <f t="shared" si="11"/>
        <v>0</v>
      </c>
      <c r="P45" s="21"/>
      <c r="Q45" s="21"/>
      <c r="R45" s="21"/>
      <c r="S45" s="21"/>
      <c r="T45" s="21"/>
      <c r="U45" s="21"/>
      <c r="V45" s="21"/>
      <c r="W45" s="21"/>
      <c r="X45" s="21"/>
      <c r="Y45" s="21"/>
    </row>
    <row r="46" spans="1:25" ht="16" customHeight="1">
      <c r="A46" s="104"/>
      <c r="B46" s="55" t="s">
        <v>75</v>
      </c>
      <c r="C46" s="55"/>
      <c r="D46" s="55"/>
      <c r="E46" s="55"/>
      <c r="F46" s="68"/>
      <c r="G46" s="68"/>
      <c r="H46" s="68"/>
      <c r="I46" s="68"/>
      <c r="J46" s="68"/>
      <c r="K46" s="68"/>
      <c r="L46" s="66"/>
      <c r="M46" s="66"/>
      <c r="N46" s="68"/>
      <c r="O46" s="68"/>
      <c r="P46" s="23"/>
      <c r="Q46" s="23"/>
      <c r="R46" s="23"/>
      <c r="S46" s="23"/>
      <c r="T46" s="23"/>
      <c r="U46" s="23"/>
      <c r="V46" s="23"/>
      <c r="W46" s="23"/>
      <c r="X46" s="23"/>
      <c r="Y46" s="23"/>
    </row>
    <row r="47" spans="1:25" ht="16" customHeight="1">
      <c r="A47" s="104"/>
      <c r="B47" s="55" t="s">
        <v>76</v>
      </c>
      <c r="C47" s="55"/>
      <c r="D47" s="55"/>
      <c r="E47" s="55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:25" ht="16" customHeight="1">
      <c r="A48" s="104"/>
      <c r="B48" s="55" t="s">
        <v>77</v>
      </c>
      <c r="C48" s="55"/>
      <c r="D48" s="55"/>
      <c r="E48" s="55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:1" ht="16" customHeight="1">
      <c r="A49" s="11" t="s">
        <v>82</v>
      </c>
    </row>
    <row r="50" spans="1:1" ht="16" customHeight="1">
      <c r="A50" s="11"/>
    </row>
  </sheetData>
  <mergeCells count="28">
    <mergeCell ref="I25:I26"/>
    <mergeCell ref="A45:A48"/>
    <mergeCell ref="A30:E31"/>
    <mergeCell ref="A6:E7"/>
    <mergeCell ref="A8:A18"/>
    <mergeCell ref="A19:A27"/>
    <mergeCell ref="E25:E26"/>
    <mergeCell ref="F25:F26"/>
    <mergeCell ref="A32:A39"/>
    <mergeCell ref="G25:G26"/>
    <mergeCell ref="H25:H26"/>
    <mergeCell ref="A40:A44"/>
    <mergeCell ref="N6:O6"/>
    <mergeCell ref="F30:G30"/>
    <mergeCell ref="H30:I30"/>
    <mergeCell ref="J30:K30"/>
    <mergeCell ref="L30:M30"/>
    <mergeCell ref="N30:O30"/>
    <mergeCell ref="F6:G6"/>
    <mergeCell ref="H6:I6"/>
    <mergeCell ref="J6:K6"/>
    <mergeCell ref="L6:M6"/>
    <mergeCell ref="N25:N26"/>
    <mergeCell ref="O25:O26"/>
    <mergeCell ref="J25:J26"/>
    <mergeCell ref="K25:K26"/>
    <mergeCell ref="L25:L26"/>
    <mergeCell ref="M25:M26"/>
  </mergeCells>
  <phoneticPr fontId="7"/>
  <printOptions horizontalCentered="1" gridLinesSet="0"/>
  <pageMargins left="0.78740157480314965" right="0.36" top="0.28000000000000003" bottom="0.23" header="0.19685039370078741" footer="0.19685039370078741"/>
  <pageSetup paperSize="9" scale="66" firstPageNumber="3" orientation="landscape" useFirstPageNumber="1" horizontalDpi="4294967292" r:id="rId1"/>
  <headerFooter alignWithMargins="0">
    <oddHeader>&amp;R&amp;"明朝,斜体"&amp;9指定都市－2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2"/>
  <sheetViews>
    <sheetView view="pageBreakPreview" zoomScale="85" zoomScaleNormal="100" zoomScaleSheetLayoutView="85" workbookViewId="0">
      <pane xSplit="5" ySplit="8" topLeftCell="F9" activePane="bottomRight" state="frozen"/>
      <selection activeCell="G46" sqref="G46"/>
      <selection pane="topRight" activeCell="G46" sqref="G46"/>
      <selection pane="bottomLeft" activeCell="G46" sqref="G46"/>
      <selection pane="bottomRight" activeCell="E16" sqref="E16:H16"/>
    </sheetView>
  </sheetViews>
  <sheetFormatPr defaultColWidth="9" defaultRowHeight="13"/>
  <cols>
    <col min="1" max="2" width="3.6328125" style="1" customWidth="1"/>
    <col min="3" max="4" width="1.6328125" style="1" customWidth="1"/>
    <col min="5" max="5" width="32.6328125" style="1" customWidth="1"/>
    <col min="6" max="6" width="15.6328125" style="1" customWidth="1"/>
    <col min="7" max="7" width="10.6328125" style="1" customWidth="1"/>
    <col min="8" max="8" width="15.6328125" style="1" customWidth="1"/>
    <col min="9" max="24" width="10.6328125" style="1" customWidth="1"/>
    <col min="25" max="16384" width="9" style="1"/>
  </cols>
  <sheetData>
    <row r="1" spans="1:24" ht="34" customHeight="1">
      <c r="A1" s="95" t="s">
        <v>0</v>
      </c>
      <c r="B1" s="95"/>
      <c r="C1" s="95"/>
      <c r="D1" s="95"/>
      <c r="E1" s="20" t="str">
        <f>'1.普通会計予算（R6-7年度）'!E1</f>
        <v>岡山市</v>
      </c>
      <c r="F1" s="2"/>
    </row>
    <row r="3" spans="1:24" ht="14">
      <c r="A3" s="10" t="s">
        <v>105</v>
      </c>
    </row>
    <row r="5" spans="1:24" ht="14">
      <c r="A5" s="9" t="s">
        <v>242</v>
      </c>
      <c r="E5" s="3"/>
    </row>
    <row r="6" spans="1:24" ht="14">
      <c r="A6" s="3"/>
      <c r="G6" s="97" t="s">
        <v>106</v>
      </c>
      <c r="H6" s="98"/>
      <c r="I6" s="98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</row>
    <row r="7" spans="1:24" ht="27" customHeight="1">
      <c r="A7" s="8"/>
      <c r="B7" s="4"/>
      <c r="C7" s="4"/>
      <c r="D7" s="4"/>
      <c r="E7" s="59"/>
      <c r="F7" s="51" t="s">
        <v>237</v>
      </c>
      <c r="G7" s="51"/>
      <c r="H7" s="51" t="s">
        <v>238</v>
      </c>
      <c r="I7" s="69" t="s">
        <v>20</v>
      </c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</row>
    <row r="8" spans="1:24" ht="17.149999999999999" customHeight="1">
      <c r="A8" s="5"/>
      <c r="B8" s="6"/>
      <c r="C8" s="6"/>
      <c r="D8" s="6"/>
      <c r="E8" s="60"/>
      <c r="F8" s="53" t="s">
        <v>229</v>
      </c>
      <c r="G8" s="53" t="s">
        <v>1</v>
      </c>
      <c r="H8" s="53" t="s">
        <v>229</v>
      </c>
      <c r="I8" s="54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</row>
    <row r="9" spans="1:24" ht="18" customHeight="1">
      <c r="A9" s="96" t="s">
        <v>79</v>
      </c>
      <c r="B9" s="96" t="s">
        <v>80</v>
      </c>
      <c r="C9" s="61" t="s">
        <v>2</v>
      </c>
      <c r="D9" s="55"/>
      <c r="E9" s="55"/>
      <c r="F9" s="56">
        <v>135626</v>
      </c>
      <c r="G9" s="57">
        <f t="shared" ref="G9:G22" si="0">F9/$F$22*100</f>
        <v>34.583559638829172</v>
      </c>
      <c r="H9" s="56">
        <v>133320</v>
      </c>
      <c r="I9" s="57">
        <f t="shared" ref="I9:I40" si="1">(F9/H9-1)*100</f>
        <v>1.7296729672967359</v>
      </c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</row>
    <row r="10" spans="1:24" ht="18" customHeight="1">
      <c r="A10" s="96"/>
      <c r="B10" s="96"/>
      <c r="C10" s="63"/>
      <c r="D10" s="61" t="s">
        <v>21</v>
      </c>
      <c r="E10" s="55"/>
      <c r="F10" s="56">
        <v>66042</v>
      </c>
      <c r="G10" s="57">
        <f t="shared" si="0"/>
        <v>16.840188796156756</v>
      </c>
      <c r="H10" s="56">
        <v>65573</v>
      </c>
      <c r="I10" s="57">
        <f t="shared" si="1"/>
        <v>0.71523340399248791</v>
      </c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</row>
    <row r="11" spans="1:24" ht="18" customHeight="1">
      <c r="A11" s="96"/>
      <c r="B11" s="96"/>
      <c r="C11" s="50"/>
      <c r="D11" s="50"/>
      <c r="E11" s="29" t="s">
        <v>22</v>
      </c>
      <c r="F11" s="56">
        <v>54967</v>
      </c>
      <c r="G11" s="57">
        <f t="shared" si="0"/>
        <v>14.016151200120355</v>
      </c>
      <c r="H11" s="56">
        <v>54086</v>
      </c>
      <c r="I11" s="57">
        <f t="shared" si="1"/>
        <v>1.62888732758939</v>
      </c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</row>
    <row r="12" spans="1:24" ht="18" customHeight="1">
      <c r="A12" s="96"/>
      <c r="B12" s="96"/>
      <c r="C12" s="50"/>
      <c r="D12" s="28"/>
      <c r="E12" s="29" t="s">
        <v>23</v>
      </c>
      <c r="F12" s="56">
        <v>7083</v>
      </c>
      <c r="G12" s="57">
        <f t="shared" si="0"/>
        <v>1.8061091009233265</v>
      </c>
      <c r="H12" s="56">
        <v>7453</v>
      </c>
      <c r="I12" s="57">
        <f t="shared" si="1"/>
        <v>-4.9644438481148523</v>
      </c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</row>
    <row r="13" spans="1:24" ht="18" customHeight="1">
      <c r="A13" s="96"/>
      <c r="B13" s="96"/>
      <c r="C13" s="62"/>
      <c r="D13" s="55" t="s">
        <v>24</v>
      </c>
      <c r="E13" s="55"/>
      <c r="F13" s="56">
        <v>49608</v>
      </c>
      <c r="G13" s="57">
        <f t="shared" si="0"/>
        <v>12.649648493379129</v>
      </c>
      <c r="H13" s="56">
        <v>48190</v>
      </c>
      <c r="I13" s="57">
        <f t="shared" si="1"/>
        <v>2.9425191948537099</v>
      </c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</row>
    <row r="14" spans="1:24" ht="18" customHeight="1">
      <c r="A14" s="96"/>
      <c r="B14" s="96"/>
      <c r="C14" s="55" t="s">
        <v>3</v>
      </c>
      <c r="D14" s="55"/>
      <c r="E14" s="55"/>
      <c r="F14" s="56">
        <v>2681</v>
      </c>
      <c r="G14" s="57">
        <f t="shared" si="0"/>
        <v>0.68363384153260465</v>
      </c>
      <c r="H14" s="56">
        <v>2653</v>
      </c>
      <c r="I14" s="57">
        <f t="shared" si="1"/>
        <v>1.055408970976246</v>
      </c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</row>
    <row r="15" spans="1:24" ht="18" customHeight="1">
      <c r="A15" s="96"/>
      <c r="B15" s="96"/>
      <c r="C15" s="55" t="s">
        <v>4</v>
      </c>
      <c r="D15" s="55"/>
      <c r="E15" s="55"/>
      <c r="F15" s="56">
        <v>45932</v>
      </c>
      <c r="G15" s="57">
        <f t="shared" si="0"/>
        <v>11.712297504392238</v>
      </c>
      <c r="H15" s="56">
        <v>41641</v>
      </c>
      <c r="I15" s="57">
        <f t="shared" si="1"/>
        <v>10.30474772459835</v>
      </c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</row>
    <row r="16" spans="1:24" ht="18" customHeight="1">
      <c r="A16" s="96"/>
      <c r="B16" s="96"/>
      <c r="C16" s="55" t="s">
        <v>25</v>
      </c>
      <c r="D16" s="55"/>
      <c r="E16" s="55"/>
      <c r="F16" s="56">
        <f>3562+2864</f>
        <v>6426</v>
      </c>
      <c r="G16" s="57">
        <f t="shared" si="0"/>
        <v>1.6385792859710993</v>
      </c>
      <c r="H16" s="56">
        <v>6177</v>
      </c>
      <c r="I16" s="57">
        <f t="shared" si="1"/>
        <v>4.0310830500242867</v>
      </c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</row>
    <row r="17" spans="1:24" ht="18" customHeight="1">
      <c r="A17" s="96"/>
      <c r="B17" s="96"/>
      <c r="C17" s="55" t="s">
        <v>5</v>
      </c>
      <c r="D17" s="55"/>
      <c r="E17" s="55"/>
      <c r="F17" s="56">
        <v>89830</v>
      </c>
      <c r="G17" s="57">
        <f t="shared" si="0"/>
        <v>22.905941061124157</v>
      </c>
      <c r="H17" s="56">
        <v>89608</v>
      </c>
      <c r="I17" s="57">
        <f t="shared" si="1"/>
        <v>0.24774573698775892</v>
      </c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</row>
    <row r="18" spans="1:24" ht="18" customHeight="1">
      <c r="A18" s="96"/>
      <c r="B18" s="96"/>
      <c r="C18" s="55" t="s">
        <v>26</v>
      </c>
      <c r="D18" s="55"/>
      <c r="E18" s="55"/>
      <c r="F18" s="56">
        <v>18644</v>
      </c>
      <c r="G18" s="57">
        <f t="shared" si="0"/>
        <v>4.7540728614449383</v>
      </c>
      <c r="H18" s="56">
        <v>18299</v>
      </c>
      <c r="I18" s="57">
        <f t="shared" si="1"/>
        <v>1.8853489261708267</v>
      </c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</row>
    <row r="19" spans="1:24" ht="18" customHeight="1">
      <c r="A19" s="96"/>
      <c r="B19" s="96"/>
      <c r="C19" s="55" t="s">
        <v>27</v>
      </c>
      <c r="D19" s="55"/>
      <c r="E19" s="55"/>
      <c r="F19" s="56">
        <v>1248</v>
      </c>
      <c r="G19" s="57">
        <f t="shared" si="0"/>
        <v>0.31823015077683348</v>
      </c>
      <c r="H19" s="56">
        <v>541</v>
      </c>
      <c r="I19" s="57">
        <f t="shared" si="1"/>
        <v>130.68391866913123</v>
      </c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</row>
    <row r="20" spans="1:24" ht="18" customHeight="1">
      <c r="A20" s="96"/>
      <c r="B20" s="96"/>
      <c r="C20" s="55" t="s">
        <v>6</v>
      </c>
      <c r="D20" s="55"/>
      <c r="E20" s="55"/>
      <c r="F20" s="56">
        <v>31338</v>
      </c>
      <c r="G20" s="57">
        <f t="shared" si="0"/>
        <v>7.9909426803240438</v>
      </c>
      <c r="H20" s="56">
        <v>41594</v>
      </c>
      <c r="I20" s="57">
        <f t="shared" si="1"/>
        <v>-24.657402509977398</v>
      </c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</row>
    <row r="21" spans="1:24" ht="18" customHeight="1">
      <c r="A21" s="96"/>
      <c r="B21" s="96"/>
      <c r="C21" s="55" t="s">
        <v>7</v>
      </c>
      <c r="D21" s="55"/>
      <c r="E21" s="55"/>
      <c r="F21" s="56">
        <f>47+768+841+140+17926+121+6138+372+1764+1185+191+1533+61+500+9926+10028+8903</f>
        <v>60444</v>
      </c>
      <c r="G21" s="57">
        <f t="shared" si="0"/>
        <v>15.412742975604903</v>
      </c>
      <c r="H21" s="56">
        <f>391046-SUM(H9,H14:H20)</f>
        <v>57213</v>
      </c>
      <c r="I21" s="57">
        <f t="shared" si="1"/>
        <v>5.6473179172565668</v>
      </c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</row>
    <row r="22" spans="1:24" ht="18" customHeight="1">
      <c r="A22" s="96"/>
      <c r="B22" s="96"/>
      <c r="C22" s="55" t="s">
        <v>8</v>
      </c>
      <c r="D22" s="55"/>
      <c r="E22" s="55"/>
      <c r="F22" s="56">
        <f>SUM(F9,F14:F21)</f>
        <v>392169</v>
      </c>
      <c r="G22" s="57">
        <f t="shared" si="0"/>
        <v>100</v>
      </c>
      <c r="H22" s="56">
        <f>SUM(H9,H14:H21)</f>
        <v>391046</v>
      </c>
      <c r="I22" s="57">
        <f t="shared" si="1"/>
        <v>0.28717849051007605</v>
      </c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</row>
    <row r="23" spans="1:24" ht="18" customHeight="1">
      <c r="A23" s="96"/>
      <c r="B23" s="96" t="s">
        <v>81</v>
      </c>
      <c r="C23" s="64" t="s">
        <v>9</v>
      </c>
      <c r="D23" s="29"/>
      <c r="E23" s="29"/>
      <c r="F23" s="56">
        <f>+SUM(F24:F26)</f>
        <v>221724</v>
      </c>
      <c r="G23" s="57">
        <f t="shared" ref="G23:G40" si="2">F23/$F$40*100</f>
        <v>58.69736141959703</v>
      </c>
      <c r="H23" s="56">
        <f>+SUM(H24:H26)</f>
        <v>214461</v>
      </c>
      <c r="I23" s="57">
        <f t="shared" si="1"/>
        <v>3.3866297368752463</v>
      </c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</row>
    <row r="24" spans="1:24" ht="18" customHeight="1">
      <c r="A24" s="96"/>
      <c r="B24" s="96"/>
      <c r="C24" s="63"/>
      <c r="D24" s="29" t="s">
        <v>10</v>
      </c>
      <c r="E24" s="29"/>
      <c r="F24" s="56">
        <v>79252</v>
      </c>
      <c r="G24" s="57">
        <f t="shared" si="2"/>
        <v>20.980513102893251</v>
      </c>
      <c r="H24" s="56">
        <v>80339</v>
      </c>
      <c r="I24" s="57">
        <f t="shared" si="1"/>
        <v>-1.3530165921905923</v>
      </c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</row>
    <row r="25" spans="1:24" ht="18" customHeight="1">
      <c r="A25" s="96"/>
      <c r="B25" s="96"/>
      <c r="C25" s="63"/>
      <c r="D25" s="29" t="s">
        <v>28</v>
      </c>
      <c r="E25" s="29"/>
      <c r="F25" s="56">
        <v>103370</v>
      </c>
      <c r="G25" s="57">
        <f t="shared" si="2"/>
        <v>27.365311152350419</v>
      </c>
      <c r="H25" s="56">
        <v>96871</v>
      </c>
      <c r="I25" s="57">
        <f t="shared" si="1"/>
        <v>6.7089221748510841</v>
      </c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</row>
    <row r="26" spans="1:24" ht="18" customHeight="1">
      <c r="A26" s="96"/>
      <c r="B26" s="96"/>
      <c r="C26" s="62"/>
      <c r="D26" s="29" t="s">
        <v>11</v>
      </c>
      <c r="E26" s="29"/>
      <c r="F26" s="56">
        <v>39102</v>
      </c>
      <c r="G26" s="57">
        <f t="shared" si="2"/>
        <v>10.351537164353353</v>
      </c>
      <c r="H26" s="56">
        <v>37251</v>
      </c>
      <c r="I26" s="57">
        <f t="shared" si="1"/>
        <v>4.9689941209631883</v>
      </c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</row>
    <row r="27" spans="1:24" ht="18" customHeight="1">
      <c r="A27" s="96"/>
      <c r="B27" s="96"/>
      <c r="C27" s="64" t="s">
        <v>12</v>
      </c>
      <c r="D27" s="29"/>
      <c r="E27" s="29"/>
      <c r="F27" s="56">
        <f>SUM(F28:F33)</f>
        <v>109865</v>
      </c>
      <c r="G27" s="57">
        <f t="shared" si="2"/>
        <v>29.084743250004635</v>
      </c>
      <c r="H27" s="56">
        <f>SUM(H28:H33)</f>
        <v>111319</v>
      </c>
      <c r="I27" s="57">
        <f t="shared" si="1"/>
        <v>-1.3061561817838796</v>
      </c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</row>
    <row r="28" spans="1:24" ht="18" customHeight="1">
      <c r="A28" s="96"/>
      <c r="B28" s="96"/>
      <c r="C28" s="63"/>
      <c r="D28" s="29" t="s">
        <v>13</v>
      </c>
      <c r="E28" s="29"/>
      <c r="F28" s="56">
        <v>38062</v>
      </c>
      <c r="G28" s="57">
        <f t="shared" si="2"/>
        <v>10.076216243404874</v>
      </c>
      <c r="H28" s="56">
        <v>42656</v>
      </c>
      <c r="I28" s="57">
        <f t="shared" si="1"/>
        <v>-10.769879969992502</v>
      </c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</row>
    <row r="29" spans="1:24" ht="18" customHeight="1">
      <c r="A29" s="96"/>
      <c r="B29" s="96"/>
      <c r="C29" s="63"/>
      <c r="D29" s="29" t="s">
        <v>29</v>
      </c>
      <c r="E29" s="29"/>
      <c r="F29" s="56">
        <v>5512</v>
      </c>
      <c r="G29" s="57">
        <f t="shared" si="2"/>
        <v>1.459200881026947</v>
      </c>
      <c r="H29" s="56">
        <v>5229</v>
      </c>
      <c r="I29" s="57">
        <f t="shared" si="1"/>
        <v>5.4121246892331332</v>
      </c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</row>
    <row r="30" spans="1:24" ht="18" customHeight="1">
      <c r="A30" s="96"/>
      <c r="B30" s="96"/>
      <c r="C30" s="63"/>
      <c r="D30" s="29" t="s">
        <v>30</v>
      </c>
      <c r="E30" s="29"/>
      <c r="F30" s="56">
        <v>25839</v>
      </c>
      <c r="G30" s="57">
        <f t="shared" si="2"/>
        <v>6.8404012272959518</v>
      </c>
      <c r="H30" s="56">
        <v>26114</v>
      </c>
      <c r="I30" s="57">
        <f t="shared" si="1"/>
        <v>-1.0530749789384952</v>
      </c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</row>
    <row r="31" spans="1:24" ht="18" customHeight="1">
      <c r="A31" s="96"/>
      <c r="B31" s="96"/>
      <c r="C31" s="63"/>
      <c r="D31" s="29" t="s">
        <v>31</v>
      </c>
      <c r="E31" s="29"/>
      <c r="F31" s="56">
        <v>26064</v>
      </c>
      <c r="G31" s="57">
        <f t="shared" si="2"/>
        <v>6.8999658496165361</v>
      </c>
      <c r="H31" s="56">
        <v>25339</v>
      </c>
      <c r="I31" s="57">
        <f t="shared" si="1"/>
        <v>2.8612020995303578</v>
      </c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</row>
    <row r="32" spans="1:24" ht="18" customHeight="1">
      <c r="A32" s="96"/>
      <c r="B32" s="96"/>
      <c r="C32" s="63"/>
      <c r="D32" s="29" t="s">
        <v>14</v>
      </c>
      <c r="E32" s="29"/>
      <c r="F32" s="56">
        <v>6507</v>
      </c>
      <c r="G32" s="57">
        <f t="shared" si="2"/>
        <v>1.7226088775113106</v>
      </c>
      <c r="H32" s="56">
        <v>7686</v>
      </c>
      <c r="I32" s="57">
        <f t="shared" si="1"/>
        <v>-15.339578454332548</v>
      </c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</row>
    <row r="33" spans="1:24" ht="18" customHeight="1">
      <c r="A33" s="96"/>
      <c r="B33" s="96"/>
      <c r="C33" s="62"/>
      <c r="D33" s="29" t="s">
        <v>32</v>
      </c>
      <c r="E33" s="29"/>
      <c r="F33" s="56">
        <v>7881</v>
      </c>
      <c r="G33" s="57">
        <f t="shared" si="2"/>
        <v>2.0863501711490149</v>
      </c>
      <c r="H33" s="56">
        <f>2853+1442</f>
        <v>4295</v>
      </c>
      <c r="I33" s="57">
        <f t="shared" si="1"/>
        <v>83.492433061699643</v>
      </c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</row>
    <row r="34" spans="1:24" ht="18" customHeight="1">
      <c r="A34" s="96"/>
      <c r="B34" s="96"/>
      <c r="C34" s="64" t="s">
        <v>15</v>
      </c>
      <c r="D34" s="29"/>
      <c r="E34" s="29"/>
      <c r="F34" s="56">
        <f>+F35+F38+F39</f>
        <v>46152</v>
      </c>
      <c r="G34" s="57">
        <f t="shared" si="2"/>
        <v>12.217895330398342</v>
      </c>
      <c r="H34" s="56">
        <f>+H35+H38+H39</f>
        <v>50038</v>
      </c>
      <c r="I34" s="57">
        <f t="shared" si="1"/>
        <v>-7.7660977656980652</v>
      </c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</row>
    <row r="35" spans="1:24" ht="18" customHeight="1">
      <c r="A35" s="96"/>
      <c r="B35" s="96"/>
      <c r="C35" s="63"/>
      <c r="D35" s="64" t="s">
        <v>16</v>
      </c>
      <c r="E35" s="29"/>
      <c r="F35" s="56">
        <v>46152</v>
      </c>
      <c r="G35" s="57">
        <f t="shared" si="2"/>
        <v>12.217895330398342</v>
      </c>
      <c r="H35" s="56">
        <f>+H36+H37</f>
        <v>50038</v>
      </c>
      <c r="I35" s="57">
        <f t="shared" si="1"/>
        <v>-7.7660977656980652</v>
      </c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</row>
    <row r="36" spans="1:24" ht="18" customHeight="1">
      <c r="A36" s="96"/>
      <c r="B36" s="96"/>
      <c r="C36" s="63"/>
      <c r="D36" s="63"/>
      <c r="E36" s="58" t="s">
        <v>102</v>
      </c>
      <c r="F36" s="56">
        <v>21176</v>
      </c>
      <c r="G36" s="57">
        <f t="shared" si="2"/>
        <v>5.6059575211586772</v>
      </c>
      <c r="H36" s="56">
        <v>20290</v>
      </c>
      <c r="I36" s="57">
        <f t="shared" si="1"/>
        <v>4.366683095120738</v>
      </c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</row>
    <row r="37" spans="1:24" ht="18" customHeight="1">
      <c r="A37" s="96"/>
      <c r="B37" s="96"/>
      <c r="C37" s="63"/>
      <c r="D37" s="62"/>
      <c r="E37" s="29" t="s">
        <v>33</v>
      </c>
      <c r="F37" s="56">
        <f>F35-F36</f>
        <v>24976</v>
      </c>
      <c r="G37" s="57">
        <f t="shared" si="2"/>
        <v>6.6119378092396639</v>
      </c>
      <c r="H37" s="56">
        <v>29748</v>
      </c>
      <c r="I37" s="57">
        <f t="shared" si="1"/>
        <v>-16.041414548877231</v>
      </c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</row>
    <row r="38" spans="1:24" ht="18" customHeight="1">
      <c r="A38" s="96"/>
      <c r="B38" s="96"/>
      <c r="C38" s="63"/>
      <c r="D38" s="55" t="s">
        <v>34</v>
      </c>
      <c r="E38" s="55"/>
      <c r="F38" s="56">
        <v>0</v>
      </c>
      <c r="G38" s="57">
        <f t="shared" si="2"/>
        <v>0</v>
      </c>
      <c r="H38" s="56">
        <v>0</v>
      </c>
      <c r="I38" s="57" t="e">
        <f t="shared" si="1"/>
        <v>#DIV/0!</v>
      </c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</row>
    <row r="39" spans="1:24" ht="18" customHeight="1">
      <c r="A39" s="96"/>
      <c r="B39" s="96"/>
      <c r="C39" s="62"/>
      <c r="D39" s="55" t="s">
        <v>35</v>
      </c>
      <c r="E39" s="55"/>
      <c r="F39" s="56">
        <v>0</v>
      </c>
      <c r="G39" s="57">
        <f t="shared" si="2"/>
        <v>0</v>
      </c>
      <c r="H39" s="56">
        <v>0</v>
      </c>
      <c r="I39" s="57" t="e">
        <f t="shared" si="1"/>
        <v>#DIV/0!</v>
      </c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</row>
    <row r="40" spans="1:24" ht="18" customHeight="1">
      <c r="A40" s="96"/>
      <c r="B40" s="96"/>
      <c r="C40" s="29" t="s">
        <v>17</v>
      </c>
      <c r="D40" s="29"/>
      <c r="E40" s="29"/>
      <c r="F40" s="56">
        <f>SUM(F23,F27,F34)</f>
        <v>377741</v>
      </c>
      <c r="G40" s="57">
        <f t="shared" si="2"/>
        <v>100</v>
      </c>
      <c r="H40" s="56">
        <f>SUM(H23,H27,H34)</f>
        <v>375818</v>
      </c>
      <c r="I40" s="57">
        <f t="shared" si="1"/>
        <v>0.51168384696846925</v>
      </c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</row>
    <row r="41" spans="1:24" ht="18" customHeight="1">
      <c r="A41" s="25" t="s">
        <v>18</v>
      </c>
    </row>
    <row r="42" spans="1:24" ht="18" customHeight="1">
      <c r="A42" s="26" t="s">
        <v>19</v>
      </c>
    </row>
  </sheetData>
  <mergeCells count="5">
    <mergeCell ref="B23:B40"/>
    <mergeCell ref="A9:A40"/>
    <mergeCell ref="B9:B22"/>
    <mergeCell ref="G6:I6"/>
    <mergeCell ref="A1:D1"/>
  </mergeCells>
  <phoneticPr fontId="15"/>
  <printOptions horizontalCentered="1" verticalCentered="1" gridLinesSet="0"/>
  <pageMargins left="0" right="0" top="0.43307086614173229" bottom="0.19685039370078741" header="0.19685039370078741" footer="0.31496062992125984"/>
  <pageSetup paperSize="9" orientation="portrait" useFirstPageNumber="1" horizontalDpi="4294967292" r:id="rId1"/>
  <headerFooter alignWithMargins="0">
    <oddHeader>&amp;R&amp;"明朝,斜体"&amp;9指定都市－3-1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6"/>
  <sheetViews>
    <sheetView view="pageBreakPreview" zoomScaleNormal="100" zoomScaleSheetLayoutView="100" workbookViewId="0">
      <pane xSplit="4" ySplit="6" topLeftCell="E7" activePane="bottomRight" state="frozen"/>
      <selection activeCell="G46" sqref="G46"/>
      <selection pane="topRight" activeCell="G46" sqref="G46"/>
      <selection pane="bottomLeft" activeCell="G46" sqref="G46"/>
      <selection pane="bottomRight" activeCell="G27" sqref="G27"/>
    </sheetView>
  </sheetViews>
  <sheetFormatPr defaultColWidth="9" defaultRowHeight="13"/>
  <cols>
    <col min="1" max="1" width="5.36328125" style="1" customWidth="1"/>
    <col min="2" max="2" width="3.08984375" style="1" customWidth="1"/>
    <col min="3" max="3" width="34.81640625" style="1" customWidth="1"/>
    <col min="4" max="9" width="11.90625" style="1" customWidth="1"/>
    <col min="10" max="16384" width="9" style="1"/>
  </cols>
  <sheetData>
    <row r="1" spans="1:9" ht="34" customHeight="1">
      <c r="A1" s="36" t="s">
        <v>0</v>
      </c>
      <c r="B1" s="36"/>
      <c r="C1" s="91" t="s">
        <v>257</v>
      </c>
      <c r="D1" s="37"/>
      <c r="E1" s="37"/>
    </row>
    <row r="4" spans="1:9">
      <c r="A4" s="9" t="s">
        <v>107</v>
      </c>
    </row>
    <row r="5" spans="1:9">
      <c r="I5" s="38" t="s">
        <v>108</v>
      </c>
    </row>
    <row r="6" spans="1:9" s="32" customFormat="1" ht="29.25" customHeight="1">
      <c r="A6" s="70" t="s">
        <v>109</v>
      </c>
      <c r="B6" s="51"/>
      <c r="C6" s="51"/>
      <c r="D6" s="51"/>
      <c r="E6" s="27" t="s">
        <v>226</v>
      </c>
      <c r="F6" s="27" t="s">
        <v>227</v>
      </c>
      <c r="G6" s="27" t="s">
        <v>230</v>
      </c>
      <c r="H6" s="27" t="s">
        <v>232</v>
      </c>
      <c r="I6" s="27" t="s">
        <v>239</v>
      </c>
    </row>
    <row r="7" spans="1:9" ht="27" customHeight="1">
      <c r="A7" s="96" t="s">
        <v>110</v>
      </c>
      <c r="B7" s="61" t="s">
        <v>111</v>
      </c>
      <c r="C7" s="55"/>
      <c r="D7" s="65" t="s">
        <v>112</v>
      </c>
      <c r="E7" s="31">
        <v>341027</v>
      </c>
      <c r="F7" s="27">
        <v>431751</v>
      </c>
      <c r="G7" s="27">
        <v>402822</v>
      </c>
      <c r="H7" s="27">
        <v>391046</v>
      </c>
      <c r="I7" s="27">
        <v>392169</v>
      </c>
    </row>
    <row r="8" spans="1:9" ht="27" customHeight="1">
      <c r="A8" s="96"/>
      <c r="B8" s="82"/>
      <c r="C8" s="55" t="s">
        <v>113</v>
      </c>
      <c r="D8" s="65" t="s">
        <v>37</v>
      </c>
      <c r="E8" s="71">
        <v>192125</v>
      </c>
      <c r="F8" s="71">
        <v>190740</v>
      </c>
      <c r="G8" s="71">
        <v>206836</v>
      </c>
      <c r="H8" s="71">
        <v>245166</v>
      </c>
      <c r="I8" s="72">
        <v>256549</v>
      </c>
    </row>
    <row r="9" spans="1:9" ht="27" customHeight="1">
      <c r="A9" s="96"/>
      <c r="B9" s="55" t="s">
        <v>114</v>
      </c>
      <c r="C9" s="55"/>
      <c r="D9" s="65"/>
      <c r="E9" s="71">
        <v>325775</v>
      </c>
      <c r="F9" s="71">
        <v>414502</v>
      </c>
      <c r="G9" s="71">
        <v>383657</v>
      </c>
      <c r="H9" s="71">
        <v>375818</v>
      </c>
      <c r="I9" s="73">
        <v>377741</v>
      </c>
    </row>
    <row r="10" spans="1:9" ht="27" customHeight="1">
      <c r="A10" s="96"/>
      <c r="B10" s="55" t="s">
        <v>115</v>
      </c>
      <c r="C10" s="55"/>
      <c r="D10" s="65"/>
      <c r="E10" s="71">
        <v>15252</v>
      </c>
      <c r="F10" s="71">
        <v>17249</v>
      </c>
      <c r="G10" s="71">
        <v>19165</v>
      </c>
      <c r="H10" s="71">
        <f>H7-H9</f>
        <v>15228</v>
      </c>
      <c r="I10" s="73">
        <f>I7-I9</f>
        <v>14428</v>
      </c>
    </row>
    <row r="11" spans="1:9" ht="27" customHeight="1">
      <c r="A11" s="96"/>
      <c r="B11" s="55" t="s">
        <v>116</v>
      </c>
      <c r="C11" s="55"/>
      <c r="D11" s="65"/>
      <c r="E11" s="71">
        <v>5242</v>
      </c>
      <c r="F11" s="71">
        <v>5320</v>
      </c>
      <c r="G11" s="71">
        <v>5781</v>
      </c>
      <c r="H11" s="71">
        <v>5665</v>
      </c>
      <c r="I11" s="73">
        <v>3616</v>
      </c>
    </row>
    <row r="12" spans="1:9" ht="27" customHeight="1">
      <c r="A12" s="96"/>
      <c r="B12" s="55" t="s">
        <v>117</v>
      </c>
      <c r="C12" s="55"/>
      <c r="D12" s="65"/>
      <c r="E12" s="71">
        <v>10010</v>
      </c>
      <c r="F12" s="71">
        <v>11929</v>
      </c>
      <c r="G12" s="71">
        <v>13384</v>
      </c>
      <c r="H12" s="71">
        <f>H10-H11</f>
        <v>9563</v>
      </c>
      <c r="I12" s="73">
        <f>I10-I11</f>
        <v>10812</v>
      </c>
    </row>
    <row r="13" spans="1:9" ht="27" customHeight="1">
      <c r="A13" s="96"/>
      <c r="B13" s="55" t="s">
        <v>118</v>
      </c>
      <c r="C13" s="55"/>
      <c r="D13" s="65"/>
      <c r="E13" s="71">
        <v>806</v>
      </c>
      <c r="F13" s="71">
        <v>1919</v>
      </c>
      <c r="G13" s="71">
        <v>1455</v>
      </c>
      <c r="H13" s="71">
        <v>-3821</v>
      </c>
      <c r="I13" s="73">
        <v>1249</v>
      </c>
    </row>
    <row r="14" spans="1:9" ht="27" customHeight="1">
      <c r="A14" s="96"/>
      <c r="B14" s="55" t="s">
        <v>119</v>
      </c>
      <c r="C14" s="55"/>
      <c r="D14" s="65"/>
      <c r="E14" s="71">
        <v>2828</v>
      </c>
      <c r="F14" s="71">
        <v>300</v>
      </c>
      <c r="G14" s="71">
        <v>14857</v>
      </c>
      <c r="H14" s="71">
        <v>3000</v>
      </c>
      <c r="I14" s="73">
        <v>3900</v>
      </c>
    </row>
    <row r="15" spans="1:9" ht="27" customHeight="1">
      <c r="A15" s="96"/>
      <c r="B15" s="55" t="s">
        <v>120</v>
      </c>
      <c r="C15" s="55"/>
      <c r="D15" s="65"/>
      <c r="E15" s="71">
        <v>-2012</v>
      </c>
      <c r="F15" s="71">
        <v>-2776</v>
      </c>
      <c r="G15" s="71">
        <v>10939</v>
      </c>
      <c r="H15" s="71">
        <v>-5817</v>
      </c>
      <c r="I15" s="73">
        <v>-1844</v>
      </c>
    </row>
    <row r="16" spans="1:9" ht="27" customHeight="1">
      <c r="A16" s="96"/>
      <c r="B16" s="55" t="s">
        <v>121</v>
      </c>
      <c r="C16" s="55"/>
      <c r="D16" s="65" t="s">
        <v>38</v>
      </c>
      <c r="E16" s="71">
        <v>54498</v>
      </c>
      <c r="F16" s="71">
        <v>55389</v>
      </c>
      <c r="G16" s="71">
        <v>59523</v>
      </c>
      <c r="H16" s="71">
        <v>65905</v>
      </c>
      <c r="I16" s="73">
        <v>67948</v>
      </c>
    </row>
    <row r="17" spans="1:10" ht="27" customHeight="1">
      <c r="A17" s="96"/>
      <c r="B17" s="55" t="s">
        <v>122</v>
      </c>
      <c r="C17" s="55"/>
      <c r="D17" s="65" t="s">
        <v>39</v>
      </c>
      <c r="E17" s="71">
        <v>103030</v>
      </c>
      <c r="F17" s="71">
        <v>106106</v>
      </c>
      <c r="G17" s="71">
        <v>130568</v>
      </c>
      <c r="H17" s="71">
        <v>145076</v>
      </c>
      <c r="I17" s="73">
        <v>282518</v>
      </c>
    </row>
    <row r="18" spans="1:10" ht="27" customHeight="1">
      <c r="A18" s="96"/>
      <c r="B18" s="55" t="s">
        <v>123</v>
      </c>
      <c r="C18" s="55"/>
      <c r="D18" s="65" t="s">
        <v>40</v>
      </c>
      <c r="E18" s="71">
        <v>328007</v>
      </c>
      <c r="F18" s="71">
        <v>336866</v>
      </c>
      <c r="G18" s="71">
        <v>337677</v>
      </c>
      <c r="H18" s="71">
        <v>343772</v>
      </c>
      <c r="I18" s="73">
        <v>337786</v>
      </c>
    </row>
    <row r="19" spans="1:10" ht="27" customHeight="1">
      <c r="A19" s="96"/>
      <c r="B19" s="55" t="s">
        <v>124</v>
      </c>
      <c r="C19" s="55"/>
      <c r="D19" s="65" t="s">
        <v>125</v>
      </c>
      <c r="E19" s="71">
        <v>376539</v>
      </c>
      <c r="F19" s="71">
        <v>387583</v>
      </c>
      <c r="G19" s="71">
        <v>408722</v>
      </c>
      <c r="H19" s="71">
        <f>H17+H18-H16</f>
        <v>422943</v>
      </c>
      <c r="I19" s="71">
        <f>I17+I18-I16</f>
        <v>552356</v>
      </c>
    </row>
    <row r="20" spans="1:10" ht="27" customHeight="1">
      <c r="A20" s="96"/>
      <c r="B20" s="55" t="s">
        <v>126</v>
      </c>
      <c r="C20" s="55"/>
      <c r="D20" s="65" t="s">
        <v>127</v>
      </c>
      <c r="E20" s="74">
        <f>E18/E8</f>
        <v>1.7072582953806117</v>
      </c>
      <c r="F20" s="74">
        <f>F18/F8</f>
        <v>1.7661004508755374</v>
      </c>
      <c r="G20" s="74">
        <f>G18/G8</f>
        <v>1.6325833027132608</v>
      </c>
      <c r="H20" s="74">
        <f>H18/H8</f>
        <v>1.4022009577184438</v>
      </c>
      <c r="I20" s="74">
        <f>I18/I8</f>
        <v>1.3166529590838398</v>
      </c>
    </row>
    <row r="21" spans="1:10" ht="27" customHeight="1">
      <c r="A21" s="96"/>
      <c r="B21" s="55" t="s">
        <v>128</v>
      </c>
      <c r="C21" s="55"/>
      <c r="D21" s="65" t="s">
        <v>129</v>
      </c>
      <c r="E21" s="74">
        <f>E19/E8</f>
        <v>1.959864671437866</v>
      </c>
      <c r="F21" s="74">
        <f>F19/F8</f>
        <v>2.0319964349376116</v>
      </c>
      <c r="G21" s="74">
        <f>G19/G8</f>
        <v>1.9760679959001335</v>
      </c>
      <c r="H21" s="74">
        <f>H19/H8</f>
        <v>1.7251290962042045</v>
      </c>
      <c r="I21" s="74">
        <f>I19/I8</f>
        <v>2.1530233990387799</v>
      </c>
    </row>
    <row r="22" spans="1:10" ht="27" customHeight="1">
      <c r="A22" s="96"/>
      <c r="B22" s="55" t="s">
        <v>130</v>
      </c>
      <c r="C22" s="55"/>
      <c r="D22" s="65" t="s">
        <v>131</v>
      </c>
      <c r="E22" s="71">
        <f>E18/E24*1000000</f>
        <v>455898.33684052515</v>
      </c>
      <c r="F22" s="71">
        <f>F18/F24*1000000</f>
        <v>464840.87700826972</v>
      </c>
      <c r="G22" s="71">
        <f>G18/G24*1000000</f>
        <v>465959.97466506419</v>
      </c>
      <c r="H22" s="71">
        <f>H18/H24*1000000</f>
        <v>474370.45582186058</v>
      </c>
      <c r="I22" s="71">
        <f>I18/I24*1000000</f>
        <v>466110.38359797484</v>
      </c>
    </row>
    <row r="23" spans="1:10" ht="27" customHeight="1">
      <c r="A23" s="96"/>
      <c r="B23" s="55" t="s">
        <v>132</v>
      </c>
      <c r="C23" s="55"/>
      <c r="D23" s="65" t="s">
        <v>133</v>
      </c>
      <c r="E23" s="71">
        <f>E19/E24*1000000</f>
        <v>523353.17190058297</v>
      </c>
      <c r="F23" s="71">
        <f>F19/F24*1000000</f>
        <v>534825.1875626992</v>
      </c>
      <c r="G23" s="71">
        <f>G19/G24*1000000</f>
        <v>563994.86125810863</v>
      </c>
      <c r="H23" s="71">
        <f>H19/H24*1000000</f>
        <v>583618.39735832228</v>
      </c>
      <c r="I23" s="71">
        <f>I19/I24*1000000</f>
        <v>762195.19767735491</v>
      </c>
    </row>
    <row r="24" spans="1:10" ht="27" customHeight="1">
      <c r="A24" s="96"/>
      <c r="B24" s="75" t="s">
        <v>134</v>
      </c>
      <c r="C24" s="76"/>
      <c r="D24" s="65" t="s">
        <v>135</v>
      </c>
      <c r="E24" s="112">
        <v>719474</v>
      </c>
      <c r="F24" s="71">
        <v>724691</v>
      </c>
      <c r="G24" s="71">
        <f>F24</f>
        <v>724691</v>
      </c>
      <c r="H24" s="71">
        <f>F24</f>
        <v>724691</v>
      </c>
      <c r="I24" s="73">
        <f>H24</f>
        <v>724691</v>
      </c>
      <c r="J24" s="94"/>
    </row>
    <row r="25" spans="1:10" ht="27" customHeight="1">
      <c r="A25" s="96"/>
      <c r="B25" s="29" t="s">
        <v>136</v>
      </c>
      <c r="C25" s="29"/>
      <c r="D25" s="29"/>
      <c r="E25" s="71">
        <v>196182</v>
      </c>
      <c r="F25" s="71">
        <v>201343</v>
      </c>
      <c r="G25" s="71">
        <v>211843</v>
      </c>
      <c r="H25" s="71">
        <v>206289</v>
      </c>
      <c r="I25" s="66">
        <v>209636</v>
      </c>
    </row>
    <row r="26" spans="1:10" ht="27" customHeight="1">
      <c r="A26" s="96"/>
      <c r="B26" s="29" t="s">
        <v>137</v>
      </c>
      <c r="C26" s="29"/>
      <c r="D26" s="29"/>
      <c r="E26" s="77">
        <v>0.79</v>
      </c>
      <c r="F26" s="77">
        <v>0.78800000000000003</v>
      </c>
      <c r="G26" s="77">
        <v>0.76600000000000001</v>
      </c>
      <c r="H26" s="77">
        <v>0.75700000000000001</v>
      </c>
      <c r="I26" s="78">
        <v>0.74199999999999999</v>
      </c>
    </row>
    <row r="27" spans="1:10" ht="27" customHeight="1">
      <c r="A27" s="96"/>
      <c r="B27" s="29" t="s">
        <v>138</v>
      </c>
      <c r="C27" s="29"/>
      <c r="D27" s="29"/>
      <c r="E27" s="79">
        <v>5.0999999999999996</v>
      </c>
      <c r="F27" s="79">
        <v>5.9</v>
      </c>
      <c r="G27" s="79">
        <v>6.3</v>
      </c>
      <c r="H27" s="79">
        <v>4.5999999999999996</v>
      </c>
      <c r="I27" s="80">
        <v>5.2</v>
      </c>
    </row>
    <row r="28" spans="1:10" ht="27" customHeight="1">
      <c r="A28" s="96"/>
      <c r="B28" s="29" t="s">
        <v>139</v>
      </c>
      <c r="C28" s="29"/>
      <c r="D28" s="29"/>
      <c r="E28" s="79">
        <v>90.2</v>
      </c>
      <c r="F28" s="79">
        <v>90.6</v>
      </c>
      <c r="G28" s="79">
        <v>85.5</v>
      </c>
      <c r="H28" s="79">
        <v>89.3</v>
      </c>
      <c r="I28" s="80">
        <v>90</v>
      </c>
    </row>
    <row r="29" spans="1:10" ht="27" customHeight="1">
      <c r="A29" s="96"/>
      <c r="B29" s="29" t="s">
        <v>140</v>
      </c>
      <c r="C29" s="29"/>
      <c r="D29" s="29"/>
      <c r="E29" s="79">
        <v>49.1</v>
      </c>
      <c r="F29" s="79">
        <v>37.6</v>
      </c>
      <c r="G29" s="79">
        <v>40.799999999999997</v>
      </c>
      <c r="H29" s="79">
        <v>42.9</v>
      </c>
      <c r="I29" s="80">
        <v>44.4</v>
      </c>
    </row>
    <row r="30" spans="1:10" ht="27" customHeight="1">
      <c r="A30" s="96"/>
      <c r="B30" s="96" t="s">
        <v>141</v>
      </c>
      <c r="C30" s="29" t="s">
        <v>142</v>
      </c>
      <c r="D30" s="29"/>
      <c r="E30" s="79">
        <v>0</v>
      </c>
      <c r="F30" s="79">
        <v>0</v>
      </c>
      <c r="G30" s="79">
        <v>0</v>
      </c>
      <c r="H30" s="79">
        <v>0</v>
      </c>
      <c r="I30" s="80">
        <v>0</v>
      </c>
    </row>
    <row r="31" spans="1:10" ht="27" customHeight="1">
      <c r="A31" s="96"/>
      <c r="B31" s="96"/>
      <c r="C31" s="29" t="s">
        <v>143</v>
      </c>
      <c r="D31" s="29"/>
      <c r="E31" s="79">
        <v>0</v>
      </c>
      <c r="F31" s="79">
        <v>0</v>
      </c>
      <c r="G31" s="79">
        <v>0</v>
      </c>
      <c r="H31" s="79">
        <v>0</v>
      </c>
      <c r="I31" s="80">
        <v>0</v>
      </c>
    </row>
    <row r="32" spans="1:10" ht="27" customHeight="1">
      <c r="A32" s="96"/>
      <c r="B32" s="96"/>
      <c r="C32" s="29" t="s">
        <v>144</v>
      </c>
      <c r="D32" s="29"/>
      <c r="E32" s="79">
        <v>5.6</v>
      </c>
      <c r="F32" s="79">
        <v>5.4</v>
      </c>
      <c r="G32" s="79">
        <v>5.0999999999999996</v>
      </c>
      <c r="H32" s="79">
        <v>5.3</v>
      </c>
      <c r="I32" s="80">
        <v>5.6</v>
      </c>
    </row>
    <row r="33" spans="1:9" ht="27" customHeight="1">
      <c r="A33" s="96"/>
      <c r="B33" s="96"/>
      <c r="C33" s="29" t="s">
        <v>145</v>
      </c>
      <c r="D33" s="29"/>
      <c r="E33" s="79">
        <v>0</v>
      </c>
      <c r="F33" s="79">
        <v>0</v>
      </c>
      <c r="G33" s="79">
        <v>0</v>
      </c>
      <c r="H33" s="79">
        <v>0</v>
      </c>
      <c r="I33" s="81">
        <v>0</v>
      </c>
    </row>
    <row r="34" spans="1:9" ht="27" customHeight="1">
      <c r="A34" s="1" t="s">
        <v>243</v>
      </c>
      <c r="E34" s="39"/>
      <c r="F34" s="39"/>
      <c r="G34" s="39"/>
      <c r="H34" s="39"/>
      <c r="I34" s="40"/>
    </row>
    <row r="35" spans="1:9" ht="27" customHeight="1">
      <c r="A35" s="11" t="s">
        <v>146</v>
      </c>
    </row>
    <row r="36" spans="1:9">
      <c r="A36" s="41"/>
    </row>
  </sheetData>
  <mergeCells count="2">
    <mergeCell ref="A7:A33"/>
    <mergeCell ref="B30:B33"/>
  </mergeCells>
  <phoneticPr fontId="15"/>
  <pageMargins left="0.31496062992125984" right="0.19685039370078741" top="0.98425196850393704" bottom="0.98425196850393704" header="0.51181102362204722" footer="0.51181102362204722"/>
  <pageSetup paperSize="9" scale="82" firstPageNumber="2" orientation="portrait" useFirstPageNumber="1" horizontalDpi="4294967292" r:id="rId1"/>
  <headerFooter alignWithMargins="0">
    <oddHeader>&amp;R&amp;"明朝,斜体"&amp;9指定都市－3-2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50"/>
  <sheetViews>
    <sheetView view="pageBreakPreview" zoomScaleNormal="100" zoomScaleSheetLayoutView="100" workbookViewId="0">
      <pane xSplit="5" ySplit="7" topLeftCell="F8" activePane="bottomRight" state="frozen"/>
      <selection activeCell="G46" sqref="G46"/>
      <selection pane="topRight" activeCell="G46" sqref="G46"/>
      <selection pane="bottomLeft" activeCell="G46" sqref="G46"/>
      <selection pane="bottomRight" activeCell="J23" sqref="J23"/>
    </sheetView>
  </sheetViews>
  <sheetFormatPr defaultColWidth="9" defaultRowHeight="13"/>
  <cols>
    <col min="1" max="1" width="3.6328125" style="1" customWidth="1"/>
    <col min="2" max="3" width="1.6328125" style="1" customWidth="1"/>
    <col min="4" max="4" width="22.6328125" style="1" customWidth="1"/>
    <col min="5" max="5" width="10.6328125" style="1" customWidth="1"/>
    <col min="6" max="21" width="13.6328125" style="1" customWidth="1"/>
    <col min="22" max="25" width="12" style="1" customWidth="1"/>
    <col min="26" max="16384" width="9" style="1"/>
  </cols>
  <sheetData>
    <row r="1" spans="1:25" ht="34" customHeight="1">
      <c r="A1" s="17" t="s">
        <v>0</v>
      </c>
      <c r="B1" s="13"/>
      <c r="C1" s="13"/>
      <c r="D1" s="92" t="s">
        <v>257</v>
      </c>
      <c r="E1" s="14"/>
      <c r="F1" s="14"/>
      <c r="G1" s="14"/>
    </row>
    <row r="2" spans="1:25" ht="15" customHeight="1"/>
    <row r="3" spans="1:25" ht="15" customHeight="1">
      <c r="A3" s="15" t="s">
        <v>147</v>
      </c>
      <c r="B3" s="15"/>
      <c r="C3" s="15"/>
      <c r="D3" s="15"/>
    </row>
    <row r="4" spans="1:25" ht="15" customHeight="1">
      <c r="A4" s="15"/>
      <c r="B4" s="15"/>
      <c r="C4" s="15"/>
      <c r="D4" s="15"/>
    </row>
    <row r="5" spans="1:25" ht="16" customHeight="1">
      <c r="A5" s="12" t="s">
        <v>240</v>
      </c>
      <c r="B5" s="12"/>
      <c r="C5" s="12"/>
      <c r="D5" s="12"/>
      <c r="K5" s="16"/>
      <c r="O5" s="16" t="s">
        <v>43</v>
      </c>
    </row>
    <row r="6" spans="1:25" ht="16" customHeight="1">
      <c r="A6" s="106" t="s">
        <v>44</v>
      </c>
      <c r="B6" s="105"/>
      <c r="C6" s="105"/>
      <c r="D6" s="105"/>
      <c r="E6" s="105"/>
      <c r="F6" s="99" t="s">
        <v>244</v>
      </c>
      <c r="G6" s="99"/>
      <c r="H6" s="99" t="s">
        <v>245</v>
      </c>
      <c r="I6" s="99"/>
      <c r="J6" s="99" t="s">
        <v>246</v>
      </c>
      <c r="K6" s="99"/>
      <c r="L6" s="99" t="s">
        <v>247</v>
      </c>
      <c r="M6" s="99"/>
      <c r="N6" s="99" t="s">
        <v>249</v>
      </c>
      <c r="O6" s="99"/>
    </row>
    <row r="7" spans="1:25" ht="16" customHeight="1">
      <c r="A7" s="105"/>
      <c r="B7" s="105"/>
      <c r="C7" s="105"/>
      <c r="D7" s="105"/>
      <c r="E7" s="105"/>
      <c r="F7" s="53" t="s">
        <v>237</v>
      </c>
      <c r="G7" s="53" t="s">
        <v>238</v>
      </c>
      <c r="H7" s="53" t="s">
        <v>237</v>
      </c>
      <c r="I7" s="53" t="s">
        <v>238</v>
      </c>
      <c r="J7" s="53" t="s">
        <v>237</v>
      </c>
      <c r="K7" s="53" t="s">
        <v>238</v>
      </c>
      <c r="L7" s="53" t="s">
        <v>237</v>
      </c>
      <c r="M7" s="53" t="s">
        <v>238</v>
      </c>
      <c r="N7" s="53" t="s">
        <v>237</v>
      </c>
      <c r="O7" s="53" t="s">
        <v>238</v>
      </c>
    </row>
    <row r="8" spans="1:25" ht="16" customHeight="1">
      <c r="A8" s="103" t="s">
        <v>83</v>
      </c>
      <c r="B8" s="61" t="s">
        <v>45</v>
      </c>
      <c r="C8" s="55"/>
      <c r="D8" s="55"/>
      <c r="E8" s="65" t="s">
        <v>36</v>
      </c>
      <c r="F8" s="66">
        <v>88</v>
      </c>
      <c r="G8" s="66">
        <v>82</v>
      </c>
      <c r="H8" s="66">
        <v>15115</v>
      </c>
      <c r="I8" s="66">
        <v>15359</v>
      </c>
      <c r="J8" s="66">
        <v>385</v>
      </c>
      <c r="K8" s="66">
        <v>255</v>
      </c>
      <c r="L8" s="66">
        <v>807</v>
      </c>
      <c r="M8" s="66">
        <v>796</v>
      </c>
      <c r="N8" s="66">
        <v>19079</v>
      </c>
      <c r="O8" s="66">
        <v>19180</v>
      </c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ht="16" customHeight="1">
      <c r="A9" s="103"/>
      <c r="B9" s="63"/>
      <c r="C9" s="55" t="s">
        <v>46</v>
      </c>
      <c r="D9" s="55"/>
      <c r="E9" s="65" t="s">
        <v>37</v>
      </c>
      <c r="F9" s="66">
        <v>88</v>
      </c>
      <c r="G9" s="66">
        <v>82</v>
      </c>
      <c r="H9" s="66">
        <f>H8-H10</f>
        <v>15102</v>
      </c>
      <c r="I9" s="66">
        <v>15347</v>
      </c>
      <c r="J9" s="113">
        <v>260</v>
      </c>
      <c r="K9" s="66">
        <v>255</v>
      </c>
      <c r="L9" s="66">
        <f>L8-L10</f>
        <v>807</v>
      </c>
      <c r="M9" s="66">
        <v>796</v>
      </c>
      <c r="N9" s="66">
        <f>N8-N10</f>
        <v>19076</v>
      </c>
      <c r="O9" s="66">
        <v>18889</v>
      </c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pans="1:25" ht="16" customHeight="1">
      <c r="A10" s="103"/>
      <c r="B10" s="62"/>
      <c r="C10" s="55" t="s">
        <v>47</v>
      </c>
      <c r="D10" s="55"/>
      <c r="E10" s="65" t="s">
        <v>38</v>
      </c>
      <c r="F10" s="66">
        <v>0</v>
      </c>
      <c r="G10" s="66">
        <v>0</v>
      </c>
      <c r="H10" s="66">
        <v>13</v>
      </c>
      <c r="I10" s="66">
        <v>12</v>
      </c>
      <c r="J10" s="114">
        <v>125</v>
      </c>
      <c r="K10" s="67">
        <v>0</v>
      </c>
      <c r="L10" s="66">
        <v>0</v>
      </c>
      <c r="M10" s="66">
        <v>0</v>
      </c>
      <c r="N10" s="66">
        <v>3</v>
      </c>
      <c r="O10" s="66">
        <v>291</v>
      </c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spans="1:25" ht="16" customHeight="1">
      <c r="A11" s="103"/>
      <c r="B11" s="61" t="s">
        <v>48</v>
      </c>
      <c r="C11" s="55"/>
      <c r="D11" s="55"/>
      <c r="E11" s="65" t="s">
        <v>39</v>
      </c>
      <c r="F11" s="66">
        <v>95</v>
      </c>
      <c r="G11" s="66">
        <v>95</v>
      </c>
      <c r="H11" s="66">
        <v>14629</v>
      </c>
      <c r="I11" s="66">
        <v>14254</v>
      </c>
      <c r="J11" s="66">
        <v>310</v>
      </c>
      <c r="K11" s="66">
        <v>192</v>
      </c>
      <c r="L11" s="66">
        <v>720</v>
      </c>
      <c r="M11" s="66">
        <v>731</v>
      </c>
      <c r="N11" s="66">
        <v>19079</v>
      </c>
      <c r="O11" s="66">
        <v>19180</v>
      </c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spans="1:25" ht="16" customHeight="1">
      <c r="A12" s="103"/>
      <c r="B12" s="63"/>
      <c r="C12" s="55" t="s">
        <v>49</v>
      </c>
      <c r="D12" s="55"/>
      <c r="E12" s="65" t="s">
        <v>40</v>
      </c>
      <c r="F12" s="66">
        <v>95</v>
      </c>
      <c r="G12" s="66">
        <v>95</v>
      </c>
      <c r="H12" s="66">
        <f>H11-H13</f>
        <v>14627</v>
      </c>
      <c r="I12" s="66">
        <v>14249</v>
      </c>
      <c r="J12" s="66">
        <f>J11-J13</f>
        <v>188</v>
      </c>
      <c r="K12" s="66">
        <v>192</v>
      </c>
      <c r="L12" s="66">
        <f>L11-L13</f>
        <v>720</v>
      </c>
      <c r="M12" s="66">
        <v>731</v>
      </c>
      <c r="N12" s="66">
        <f>N11-N13</f>
        <v>19077</v>
      </c>
      <c r="O12" s="66">
        <v>19177</v>
      </c>
      <c r="P12" s="18"/>
      <c r="Q12" s="18"/>
      <c r="R12" s="18"/>
      <c r="S12" s="18"/>
      <c r="T12" s="18"/>
      <c r="U12" s="18"/>
      <c r="V12" s="18"/>
      <c r="W12" s="18"/>
      <c r="X12" s="18"/>
      <c r="Y12" s="18"/>
    </row>
    <row r="13" spans="1:25" ht="16" customHeight="1">
      <c r="A13" s="103"/>
      <c r="B13" s="62"/>
      <c r="C13" s="55" t="s">
        <v>50</v>
      </c>
      <c r="D13" s="55"/>
      <c r="E13" s="65" t="s">
        <v>41</v>
      </c>
      <c r="F13" s="66">
        <v>0</v>
      </c>
      <c r="G13" s="66">
        <v>0</v>
      </c>
      <c r="H13" s="67">
        <v>2</v>
      </c>
      <c r="I13" s="67">
        <v>5</v>
      </c>
      <c r="J13" s="67">
        <v>122</v>
      </c>
      <c r="K13" s="67">
        <v>0</v>
      </c>
      <c r="L13" s="66">
        <v>0</v>
      </c>
      <c r="M13" s="66">
        <v>0</v>
      </c>
      <c r="N13" s="66">
        <v>2</v>
      </c>
      <c r="O13" s="66">
        <v>3</v>
      </c>
      <c r="P13" s="18"/>
      <c r="Q13" s="18"/>
      <c r="R13" s="18"/>
      <c r="S13" s="18"/>
      <c r="T13" s="18"/>
      <c r="U13" s="18"/>
      <c r="V13" s="18"/>
      <c r="W13" s="18"/>
      <c r="X13" s="18"/>
      <c r="Y13" s="18"/>
    </row>
    <row r="14" spans="1:25" ht="16" customHeight="1">
      <c r="A14" s="103"/>
      <c r="B14" s="55" t="s">
        <v>51</v>
      </c>
      <c r="C14" s="55"/>
      <c r="D14" s="55"/>
      <c r="E14" s="65" t="s">
        <v>148</v>
      </c>
      <c r="F14" s="66">
        <f>F9-F12</f>
        <v>-7</v>
      </c>
      <c r="G14" s="66">
        <f>G9-G12</f>
        <v>-13</v>
      </c>
      <c r="H14" s="66">
        <f t="shared" ref="F14:O15" si="0">H9-H12</f>
        <v>475</v>
      </c>
      <c r="I14" s="66">
        <f t="shared" si="0"/>
        <v>1098</v>
      </c>
      <c r="J14" s="66">
        <f t="shared" si="0"/>
        <v>72</v>
      </c>
      <c r="K14" s="66">
        <f t="shared" si="0"/>
        <v>63</v>
      </c>
      <c r="L14" s="66">
        <f t="shared" si="0"/>
        <v>87</v>
      </c>
      <c r="M14" s="66">
        <f t="shared" si="0"/>
        <v>65</v>
      </c>
      <c r="N14" s="66">
        <f t="shared" si="0"/>
        <v>-1</v>
      </c>
      <c r="O14" s="66">
        <f t="shared" si="0"/>
        <v>-288</v>
      </c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spans="1:25" ht="16" customHeight="1">
      <c r="A15" s="103"/>
      <c r="B15" s="55" t="s">
        <v>52</v>
      </c>
      <c r="C15" s="55"/>
      <c r="D15" s="55"/>
      <c r="E15" s="65" t="s">
        <v>149</v>
      </c>
      <c r="F15" s="66">
        <f t="shared" si="0"/>
        <v>0</v>
      </c>
      <c r="G15" s="66">
        <f t="shared" si="0"/>
        <v>0</v>
      </c>
      <c r="H15" s="66">
        <f t="shared" si="0"/>
        <v>11</v>
      </c>
      <c r="I15" s="66">
        <f t="shared" si="0"/>
        <v>7</v>
      </c>
      <c r="J15" s="66">
        <f t="shared" si="0"/>
        <v>3</v>
      </c>
      <c r="K15" s="66">
        <f t="shared" si="0"/>
        <v>0</v>
      </c>
      <c r="L15" s="66">
        <f t="shared" si="0"/>
        <v>0</v>
      </c>
      <c r="M15" s="66">
        <f t="shared" si="0"/>
        <v>0</v>
      </c>
      <c r="N15" s="66">
        <f t="shared" si="0"/>
        <v>1</v>
      </c>
      <c r="O15" s="66">
        <f t="shared" si="0"/>
        <v>288</v>
      </c>
      <c r="P15" s="18"/>
      <c r="Q15" s="18"/>
      <c r="R15" s="18"/>
      <c r="S15" s="18"/>
      <c r="T15" s="18"/>
      <c r="U15" s="18"/>
      <c r="V15" s="18"/>
      <c r="W15" s="18"/>
      <c r="X15" s="18"/>
      <c r="Y15" s="18"/>
    </row>
    <row r="16" spans="1:25" ht="16" customHeight="1">
      <c r="A16" s="103"/>
      <c r="B16" s="55" t="s">
        <v>53</v>
      </c>
      <c r="C16" s="55"/>
      <c r="D16" s="55"/>
      <c r="E16" s="65" t="s">
        <v>150</v>
      </c>
      <c r="F16" s="66">
        <f t="shared" ref="F16:O16" si="1">F8-F11</f>
        <v>-7</v>
      </c>
      <c r="G16" s="66">
        <f t="shared" si="1"/>
        <v>-13</v>
      </c>
      <c r="H16" s="66">
        <f t="shared" si="1"/>
        <v>486</v>
      </c>
      <c r="I16" s="66">
        <f t="shared" si="1"/>
        <v>1105</v>
      </c>
      <c r="J16" s="66">
        <f t="shared" si="1"/>
        <v>75</v>
      </c>
      <c r="K16" s="66">
        <f t="shared" si="1"/>
        <v>63</v>
      </c>
      <c r="L16" s="66">
        <f t="shared" si="1"/>
        <v>87</v>
      </c>
      <c r="M16" s="66">
        <f t="shared" si="1"/>
        <v>65</v>
      </c>
      <c r="N16" s="66">
        <f t="shared" si="1"/>
        <v>0</v>
      </c>
      <c r="O16" s="66">
        <f t="shared" si="1"/>
        <v>0</v>
      </c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spans="1:25" ht="16" customHeight="1">
      <c r="A17" s="103"/>
      <c r="B17" s="55" t="s">
        <v>54</v>
      </c>
      <c r="C17" s="55"/>
      <c r="D17" s="55"/>
      <c r="E17" s="53"/>
      <c r="F17" s="67">
        <v>302</v>
      </c>
      <c r="G17" s="67">
        <v>295</v>
      </c>
      <c r="H17" s="67"/>
      <c r="I17" s="67"/>
      <c r="J17" s="66"/>
      <c r="K17" s="66"/>
      <c r="L17" s="66"/>
      <c r="M17" s="66"/>
      <c r="N17" s="67"/>
      <c r="O17" s="68"/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 spans="1:25" ht="16" customHeight="1">
      <c r="A18" s="103"/>
      <c r="B18" s="55" t="s">
        <v>55</v>
      </c>
      <c r="C18" s="55"/>
      <c r="D18" s="55"/>
      <c r="E18" s="53"/>
      <c r="F18" s="68">
        <v>0</v>
      </c>
      <c r="G18" s="68">
        <v>0</v>
      </c>
      <c r="H18" s="68"/>
      <c r="I18" s="68"/>
      <c r="J18" s="68"/>
      <c r="K18" s="68"/>
      <c r="L18" s="68"/>
      <c r="M18" s="68"/>
      <c r="N18" s="68"/>
      <c r="O18" s="68"/>
      <c r="P18" s="18"/>
      <c r="Q18" s="18"/>
      <c r="R18" s="18"/>
      <c r="S18" s="18"/>
      <c r="T18" s="18"/>
      <c r="U18" s="18"/>
      <c r="V18" s="18"/>
      <c r="W18" s="18"/>
      <c r="X18" s="18"/>
      <c r="Y18" s="18"/>
    </row>
    <row r="19" spans="1:25" ht="16" customHeight="1">
      <c r="A19" s="103" t="s">
        <v>84</v>
      </c>
      <c r="B19" s="61" t="s">
        <v>56</v>
      </c>
      <c r="C19" s="55"/>
      <c r="D19" s="55"/>
      <c r="E19" s="65"/>
      <c r="F19" s="66">
        <v>25</v>
      </c>
      <c r="G19" s="66">
        <v>51</v>
      </c>
      <c r="H19" s="66">
        <v>3869</v>
      </c>
      <c r="I19" s="66">
        <v>4115</v>
      </c>
      <c r="J19" s="66">
        <v>52</v>
      </c>
      <c r="K19" s="66">
        <v>0</v>
      </c>
      <c r="L19" s="66">
        <v>251</v>
      </c>
      <c r="M19" s="66">
        <v>167</v>
      </c>
      <c r="N19" s="66">
        <v>21149</v>
      </c>
      <c r="O19" s="66">
        <v>23523</v>
      </c>
      <c r="P19" s="18"/>
      <c r="Q19" s="18"/>
      <c r="R19" s="18"/>
      <c r="S19" s="18"/>
      <c r="T19" s="18"/>
      <c r="U19" s="18"/>
      <c r="V19" s="18"/>
      <c r="W19" s="18"/>
      <c r="X19" s="18"/>
      <c r="Y19" s="18"/>
    </row>
    <row r="20" spans="1:25" ht="16" customHeight="1">
      <c r="A20" s="103"/>
      <c r="B20" s="62"/>
      <c r="C20" s="55" t="s">
        <v>57</v>
      </c>
      <c r="D20" s="55"/>
      <c r="E20" s="65"/>
      <c r="F20" s="66">
        <v>0</v>
      </c>
      <c r="G20" s="66">
        <v>29</v>
      </c>
      <c r="H20" s="66">
        <v>2700</v>
      </c>
      <c r="I20" s="66">
        <v>2700</v>
      </c>
      <c r="J20" s="66">
        <v>0</v>
      </c>
      <c r="K20" s="67">
        <v>0</v>
      </c>
      <c r="L20" s="66">
        <v>204</v>
      </c>
      <c r="M20" s="66">
        <v>107</v>
      </c>
      <c r="N20" s="66">
        <v>12745</v>
      </c>
      <c r="O20" s="66">
        <v>14165</v>
      </c>
      <c r="P20" s="18"/>
      <c r="Q20" s="18"/>
      <c r="R20" s="18"/>
      <c r="S20" s="18"/>
      <c r="T20" s="18"/>
      <c r="U20" s="18"/>
      <c r="V20" s="18"/>
      <c r="W20" s="18"/>
      <c r="X20" s="18"/>
      <c r="Y20" s="18"/>
    </row>
    <row r="21" spans="1:25" ht="16" customHeight="1">
      <c r="A21" s="103"/>
      <c r="B21" s="55" t="s">
        <v>58</v>
      </c>
      <c r="C21" s="55"/>
      <c r="D21" s="55"/>
      <c r="E21" s="65" t="s">
        <v>151</v>
      </c>
      <c r="F21" s="66">
        <v>25</v>
      </c>
      <c r="G21" s="66">
        <v>51</v>
      </c>
      <c r="H21" s="66">
        <v>3857</v>
      </c>
      <c r="I21" s="66">
        <v>4115</v>
      </c>
      <c r="J21" s="66">
        <v>52</v>
      </c>
      <c r="K21" s="66">
        <v>0</v>
      </c>
      <c r="L21" s="66">
        <v>251</v>
      </c>
      <c r="M21" s="66">
        <v>167</v>
      </c>
      <c r="N21" s="66">
        <v>20811</v>
      </c>
      <c r="O21" s="66">
        <v>23197</v>
      </c>
      <c r="P21" s="18"/>
      <c r="Q21" s="18"/>
      <c r="R21" s="18"/>
      <c r="S21" s="18"/>
      <c r="T21" s="18"/>
      <c r="U21" s="18"/>
      <c r="V21" s="18"/>
      <c r="W21" s="18"/>
      <c r="X21" s="18"/>
      <c r="Y21" s="18"/>
    </row>
    <row r="22" spans="1:25" ht="16" customHeight="1">
      <c r="A22" s="103"/>
      <c r="B22" s="61" t="s">
        <v>59</v>
      </c>
      <c r="C22" s="55"/>
      <c r="D22" s="55"/>
      <c r="E22" s="65" t="s">
        <v>152</v>
      </c>
      <c r="F22" s="66">
        <v>25</v>
      </c>
      <c r="G22" s="66">
        <v>51</v>
      </c>
      <c r="H22" s="66">
        <v>10178</v>
      </c>
      <c r="I22" s="66">
        <v>10901</v>
      </c>
      <c r="J22" s="66">
        <v>58</v>
      </c>
      <c r="K22" s="66">
        <v>45</v>
      </c>
      <c r="L22" s="66">
        <v>299</v>
      </c>
      <c r="M22" s="66">
        <v>237</v>
      </c>
      <c r="N22" s="66">
        <v>28462</v>
      </c>
      <c r="O22" s="66">
        <v>30735</v>
      </c>
      <c r="P22" s="18"/>
      <c r="Q22" s="18"/>
      <c r="R22" s="18"/>
      <c r="S22" s="18"/>
      <c r="T22" s="18"/>
      <c r="U22" s="18"/>
      <c r="V22" s="18"/>
      <c r="W22" s="18"/>
      <c r="X22" s="18"/>
      <c r="Y22" s="18"/>
    </row>
    <row r="23" spans="1:25" ht="16" customHeight="1">
      <c r="A23" s="103"/>
      <c r="B23" s="62" t="s">
        <v>60</v>
      </c>
      <c r="C23" s="55" t="s">
        <v>61</v>
      </c>
      <c r="D23" s="55"/>
      <c r="E23" s="65"/>
      <c r="F23" s="66">
        <v>23</v>
      </c>
      <c r="G23" s="66">
        <v>22</v>
      </c>
      <c r="H23" s="66">
        <v>1949</v>
      </c>
      <c r="I23" s="66">
        <v>2013</v>
      </c>
      <c r="J23" s="66">
        <v>2</v>
      </c>
      <c r="K23" s="66">
        <v>2</v>
      </c>
      <c r="L23" s="66">
        <v>95</v>
      </c>
      <c r="M23" s="66">
        <v>119</v>
      </c>
      <c r="N23" s="66">
        <v>16418</v>
      </c>
      <c r="O23" s="66">
        <v>16696</v>
      </c>
      <c r="P23" s="18"/>
      <c r="Q23" s="18"/>
      <c r="R23" s="18"/>
      <c r="S23" s="18"/>
      <c r="T23" s="18"/>
      <c r="U23" s="18"/>
      <c r="V23" s="18"/>
      <c r="W23" s="18"/>
      <c r="X23" s="18"/>
      <c r="Y23" s="18"/>
    </row>
    <row r="24" spans="1:25" ht="16" customHeight="1">
      <c r="A24" s="103"/>
      <c r="B24" s="55" t="s">
        <v>153</v>
      </c>
      <c r="C24" s="55"/>
      <c r="D24" s="55"/>
      <c r="E24" s="65" t="s">
        <v>154</v>
      </c>
      <c r="F24" s="66">
        <f>F21-F22</f>
        <v>0</v>
      </c>
      <c r="G24" s="66">
        <f>G21-G22</f>
        <v>0</v>
      </c>
      <c r="H24" s="66">
        <f t="shared" ref="H24:O24" si="2">H21-H22</f>
        <v>-6321</v>
      </c>
      <c r="I24" s="66">
        <f t="shared" si="2"/>
        <v>-6786</v>
      </c>
      <c r="J24" s="66">
        <f t="shared" si="2"/>
        <v>-6</v>
      </c>
      <c r="K24" s="66">
        <f t="shared" si="2"/>
        <v>-45</v>
      </c>
      <c r="L24" s="66">
        <f t="shared" si="2"/>
        <v>-48</v>
      </c>
      <c r="M24" s="66">
        <f t="shared" si="2"/>
        <v>-70</v>
      </c>
      <c r="N24" s="66">
        <f t="shared" si="2"/>
        <v>-7651</v>
      </c>
      <c r="O24" s="66">
        <f t="shared" si="2"/>
        <v>-7538</v>
      </c>
      <c r="P24" s="18"/>
      <c r="Q24" s="18"/>
      <c r="R24" s="18"/>
      <c r="S24" s="18"/>
      <c r="T24" s="18"/>
      <c r="U24" s="18"/>
      <c r="V24" s="18"/>
      <c r="W24" s="18"/>
      <c r="X24" s="18"/>
      <c r="Y24" s="18"/>
    </row>
    <row r="25" spans="1:25" ht="16" customHeight="1">
      <c r="A25" s="103"/>
      <c r="B25" s="61" t="s">
        <v>62</v>
      </c>
      <c r="C25" s="61"/>
      <c r="D25" s="61"/>
      <c r="E25" s="107" t="s">
        <v>155</v>
      </c>
      <c r="F25" s="101"/>
      <c r="G25" s="101"/>
      <c r="H25" s="101">
        <f>-H24</f>
        <v>6321</v>
      </c>
      <c r="I25" s="101">
        <v>6786</v>
      </c>
      <c r="J25" s="101">
        <f>-J24</f>
        <v>6</v>
      </c>
      <c r="K25" s="101">
        <v>45</v>
      </c>
      <c r="L25" s="101">
        <f>-L24</f>
        <v>48</v>
      </c>
      <c r="M25" s="101">
        <v>70</v>
      </c>
      <c r="N25" s="101">
        <f>-N24</f>
        <v>7651</v>
      </c>
      <c r="O25" s="101">
        <v>7538</v>
      </c>
      <c r="P25" s="18"/>
      <c r="Q25" s="18"/>
      <c r="R25" s="18"/>
      <c r="S25" s="18"/>
      <c r="T25" s="18"/>
      <c r="U25" s="18"/>
      <c r="V25" s="18"/>
      <c r="W25" s="18"/>
      <c r="X25" s="18"/>
      <c r="Y25" s="18"/>
    </row>
    <row r="26" spans="1:25" ht="16" customHeight="1">
      <c r="A26" s="103"/>
      <c r="B26" s="82" t="s">
        <v>63</v>
      </c>
      <c r="C26" s="82"/>
      <c r="D26" s="82"/>
      <c r="E26" s="108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8"/>
      <c r="Q26" s="18"/>
      <c r="R26" s="18"/>
      <c r="S26" s="18"/>
      <c r="T26" s="18"/>
      <c r="U26" s="18"/>
      <c r="V26" s="18"/>
      <c r="W26" s="18"/>
      <c r="X26" s="18"/>
      <c r="Y26" s="18"/>
    </row>
    <row r="27" spans="1:25" ht="16" customHeight="1">
      <c r="A27" s="103"/>
      <c r="B27" s="55" t="s">
        <v>156</v>
      </c>
      <c r="C27" s="55"/>
      <c r="D27" s="55"/>
      <c r="E27" s="65" t="s">
        <v>157</v>
      </c>
      <c r="F27" s="66">
        <f t="shared" ref="F27:O27" si="3">F24+F25</f>
        <v>0</v>
      </c>
      <c r="G27" s="66">
        <f t="shared" si="3"/>
        <v>0</v>
      </c>
      <c r="H27" s="66">
        <f t="shared" si="3"/>
        <v>0</v>
      </c>
      <c r="I27" s="66">
        <f t="shared" si="3"/>
        <v>0</v>
      </c>
      <c r="J27" s="66">
        <f t="shared" si="3"/>
        <v>0</v>
      </c>
      <c r="K27" s="66">
        <f t="shared" si="3"/>
        <v>0</v>
      </c>
      <c r="L27" s="66">
        <f t="shared" si="3"/>
        <v>0</v>
      </c>
      <c r="M27" s="66">
        <f t="shared" si="3"/>
        <v>0</v>
      </c>
      <c r="N27" s="66">
        <f t="shared" si="3"/>
        <v>0</v>
      </c>
      <c r="O27" s="66">
        <f t="shared" si="3"/>
        <v>0</v>
      </c>
      <c r="P27" s="18"/>
      <c r="Q27" s="18"/>
      <c r="R27" s="18"/>
      <c r="S27" s="18"/>
      <c r="T27" s="18"/>
      <c r="U27" s="18"/>
      <c r="V27" s="18"/>
      <c r="W27" s="18"/>
      <c r="X27" s="18"/>
      <c r="Y27" s="18"/>
    </row>
    <row r="28" spans="1:25" ht="16" customHeight="1">
      <c r="A28" s="11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</row>
    <row r="29" spans="1:25" ht="16" customHeight="1">
      <c r="A29" s="12"/>
      <c r="F29" s="18"/>
      <c r="G29" s="18"/>
      <c r="H29" s="18"/>
      <c r="I29" s="18"/>
      <c r="J29" s="19"/>
      <c r="K29" s="19"/>
      <c r="L29" s="18"/>
      <c r="M29" s="18"/>
      <c r="N29" s="18"/>
      <c r="O29" s="19" t="s">
        <v>158</v>
      </c>
      <c r="P29" s="18"/>
      <c r="Q29" s="18"/>
      <c r="R29" s="18"/>
      <c r="S29" s="18"/>
      <c r="T29" s="18"/>
      <c r="U29" s="18"/>
      <c r="V29" s="18"/>
      <c r="W29" s="18"/>
      <c r="X29" s="18"/>
      <c r="Y29" s="19"/>
    </row>
    <row r="30" spans="1:25" ht="16" customHeight="1">
      <c r="A30" s="105" t="s">
        <v>64</v>
      </c>
      <c r="B30" s="105"/>
      <c r="C30" s="105"/>
      <c r="D30" s="105"/>
      <c r="E30" s="105"/>
      <c r="F30" s="100" t="s">
        <v>250</v>
      </c>
      <c r="G30" s="100"/>
      <c r="H30" s="100"/>
      <c r="I30" s="100"/>
      <c r="J30" s="100"/>
      <c r="K30" s="100"/>
      <c r="L30" s="100"/>
      <c r="M30" s="100"/>
      <c r="N30" s="100"/>
      <c r="O30" s="100"/>
      <c r="P30" s="24"/>
      <c r="Q30" s="18"/>
      <c r="R30" s="24"/>
      <c r="S30" s="18"/>
      <c r="T30" s="24"/>
      <c r="U30" s="18"/>
      <c r="V30" s="24"/>
      <c r="W30" s="18"/>
      <c r="X30" s="24"/>
      <c r="Y30" s="18"/>
    </row>
    <row r="31" spans="1:25" ht="16" customHeight="1">
      <c r="A31" s="105"/>
      <c r="B31" s="105"/>
      <c r="C31" s="105"/>
      <c r="D31" s="105"/>
      <c r="E31" s="105"/>
      <c r="F31" s="53" t="s">
        <v>237</v>
      </c>
      <c r="G31" s="53" t="s">
        <v>238</v>
      </c>
      <c r="H31" s="53" t="s">
        <v>237</v>
      </c>
      <c r="I31" s="53" t="s">
        <v>238</v>
      </c>
      <c r="J31" s="53" t="s">
        <v>237</v>
      </c>
      <c r="K31" s="53" t="s">
        <v>238</v>
      </c>
      <c r="L31" s="53" t="s">
        <v>237</v>
      </c>
      <c r="M31" s="53" t="s">
        <v>238</v>
      </c>
      <c r="N31" s="53" t="s">
        <v>237</v>
      </c>
      <c r="O31" s="53" t="s">
        <v>238</v>
      </c>
      <c r="P31" s="22"/>
      <c r="Q31" s="22"/>
      <c r="R31" s="22"/>
      <c r="S31" s="22"/>
      <c r="T31" s="22"/>
      <c r="U31" s="22"/>
      <c r="V31" s="22"/>
      <c r="W31" s="22"/>
      <c r="X31" s="22"/>
      <c r="Y31" s="22"/>
    </row>
    <row r="32" spans="1:25" ht="16" customHeight="1">
      <c r="A32" s="103" t="s">
        <v>85</v>
      </c>
      <c r="B32" s="61" t="s">
        <v>45</v>
      </c>
      <c r="C32" s="55"/>
      <c r="D32" s="55"/>
      <c r="E32" s="65" t="s">
        <v>36</v>
      </c>
      <c r="F32" s="66">
        <v>0</v>
      </c>
      <c r="G32" s="66">
        <v>0</v>
      </c>
      <c r="H32" s="66"/>
      <c r="I32" s="66"/>
      <c r="J32" s="66"/>
      <c r="K32" s="66"/>
      <c r="L32" s="66"/>
      <c r="M32" s="66"/>
      <c r="N32" s="66"/>
      <c r="O32" s="66"/>
      <c r="P32" s="21"/>
      <c r="Q32" s="21"/>
      <c r="R32" s="21"/>
      <c r="S32" s="21"/>
      <c r="T32" s="23"/>
      <c r="U32" s="23"/>
      <c r="V32" s="21"/>
      <c r="W32" s="21"/>
      <c r="X32" s="23"/>
      <c r="Y32" s="23"/>
    </row>
    <row r="33" spans="1:25" ht="16" customHeight="1">
      <c r="A33" s="109"/>
      <c r="B33" s="63"/>
      <c r="C33" s="61" t="s">
        <v>65</v>
      </c>
      <c r="D33" s="55"/>
      <c r="E33" s="65"/>
      <c r="F33" s="66">
        <v>0</v>
      </c>
      <c r="G33" s="66">
        <v>0</v>
      </c>
      <c r="H33" s="66"/>
      <c r="I33" s="66"/>
      <c r="J33" s="66"/>
      <c r="K33" s="66"/>
      <c r="L33" s="66"/>
      <c r="M33" s="66"/>
      <c r="N33" s="66"/>
      <c r="O33" s="66"/>
      <c r="P33" s="21"/>
      <c r="Q33" s="21"/>
      <c r="R33" s="21"/>
      <c r="S33" s="21"/>
      <c r="T33" s="23"/>
      <c r="U33" s="23"/>
      <c r="V33" s="21"/>
      <c r="W33" s="21"/>
      <c r="X33" s="23"/>
      <c r="Y33" s="23"/>
    </row>
    <row r="34" spans="1:25" ht="16" customHeight="1">
      <c r="A34" s="109"/>
      <c r="B34" s="63"/>
      <c r="C34" s="62"/>
      <c r="D34" s="55" t="s">
        <v>66</v>
      </c>
      <c r="E34" s="65"/>
      <c r="F34" s="66">
        <v>0</v>
      </c>
      <c r="G34" s="66">
        <v>0</v>
      </c>
      <c r="H34" s="66"/>
      <c r="I34" s="66"/>
      <c r="J34" s="66"/>
      <c r="K34" s="66"/>
      <c r="L34" s="66"/>
      <c r="M34" s="66"/>
      <c r="N34" s="66"/>
      <c r="O34" s="66"/>
      <c r="P34" s="21"/>
      <c r="Q34" s="21"/>
      <c r="R34" s="21"/>
      <c r="S34" s="21"/>
      <c r="T34" s="23"/>
      <c r="U34" s="23"/>
      <c r="V34" s="21"/>
      <c r="W34" s="21"/>
      <c r="X34" s="23"/>
      <c r="Y34" s="23"/>
    </row>
    <row r="35" spans="1:25" ht="16" customHeight="1">
      <c r="A35" s="109"/>
      <c r="B35" s="62"/>
      <c r="C35" s="55" t="s">
        <v>67</v>
      </c>
      <c r="D35" s="55"/>
      <c r="E35" s="65"/>
      <c r="F35" s="66">
        <v>0</v>
      </c>
      <c r="G35" s="66">
        <v>0</v>
      </c>
      <c r="H35" s="66"/>
      <c r="I35" s="66"/>
      <c r="J35" s="68"/>
      <c r="K35" s="68"/>
      <c r="L35" s="66"/>
      <c r="M35" s="66"/>
      <c r="N35" s="66"/>
      <c r="O35" s="66"/>
      <c r="P35" s="21"/>
      <c r="Q35" s="21"/>
      <c r="R35" s="21"/>
      <c r="S35" s="21"/>
      <c r="T35" s="23"/>
      <c r="U35" s="23"/>
      <c r="V35" s="21"/>
      <c r="W35" s="21"/>
      <c r="X35" s="23"/>
      <c r="Y35" s="23"/>
    </row>
    <row r="36" spans="1:25" ht="16" customHeight="1">
      <c r="A36" s="109"/>
      <c r="B36" s="61" t="s">
        <v>48</v>
      </c>
      <c r="C36" s="55"/>
      <c r="D36" s="55"/>
      <c r="E36" s="65" t="s">
        <v>37</v>
      </c>
      <c r="F36" s="66">
        <v>0</v>
      </c>
      <c r="G36" s="66">
        <v>0</v>
      </c>
      <c r="H36" s="66"/>
      <c r="I36" s="66"/>
      <c r="J36" s="66"/>
      <c r="K36" s="66"/>
      <c r="L36" s="66"/>
      <c r="M36" s="66"/>
      <c r="N36" s="66"/>
      <c r="O36" s="66"/>
      <c r="P36" s="21"/>
      <c r="Q36" s="21"/>
      <c r="R36" s="21"/>
      <c r="S36" s="21"/>
      <c r="T36" s="21"/>
      <c r="U36" s="21"/>
      <c r="V36" s="21"/>
      <c r="W36" s="21"/>
      <c r="X36" s="23"/>
      <c r="Y36" s="23"/>
    </row>
    <row r="37" spans="1:25" ht="16" customHeight="1">
      <c r="A37" s="109"/>
      <c r="B37" s="63"/>
      <c r="C37" s="55" t="s">
        <v>68</v>
      </c>
      <c r="D37" s="55"/>
      <c r="E37" s="65"/>
      <c r="F37" s="66">
        <v>0</v>
      </c>
      <c r="G37" s="66">
        <v>0</v>
      </c>
      <c r="H37" s="66"/>
      <c r="I37" s="66"/>
      <c r="J37" s="66"/>
      <c r="K37" s="66"/>
      <c r="L37" s="66"/>
      <c r="M37" s="66"/>
      <c r="N37" s="66"/>
      <c r="O37" s="66"/>
      <c r="P37" s="21"/>
      <c r="Q37" s="21"/>
      <c r="R37" s="21"/>
      <c r="S37" s="21"/>
      <c r="T37" s="21"/>
      <c r="U37" s="21"/>
      <c r="V37" s="21"/>
      <c r="W37" s="21"/>
      <c r="X37" s="23"/>
      <c r="Y37" s="23"/>
    </row>
    <row r="38" spans="1:25" ht="16" customHeight="1">
      <c r="A38" s="109"/>
      <c r="B38" s="62"/>
      <c r="C38" s="55" t="s">
        <v>69</v>
      </c>
      <c r="D38" s="55"/>
      <c r="E38" s="65"/>
      <c r="F38" s="66">
        <v>0</v>
      </c>
      <c r="G38" s="66">
        <v>0</v>
      </c>
      <c r="H38" s="66"/>
      <c r="I38" s="66"/>
      <c r="J38" s="66"/>
      <c r="K38" s="68"/>
      <c r="L38" s="66"/>
      <c r="M38" s="66"/>
      <c r="N38" s="66"/>
      <c r="O38" s="66"/>
      <c r="P38" s="21"/>
      <c r="Q38" s="21"/>
      <c r="R38" s="23"/>
      <c r="S38" s="23"/>
      <c r="T38" s="21"/>
      <c r="U38" s="21"/>
      <c r="V38" s="21"/>
      <c r="W38" s="21"/>
      <c r="X38" s="23"/>
      <c r="Y38" s="23"/>
    </row>
    <row r="39" spans="1:25" ht="16" customHeight="1">
      <c r="A39" s="109"/>
      <c r="B39" s="29" t="s">
        <v>70</v>
      </c>
      <c r="C39" s="29"/>
      <c r="D39" s="29"/>
      <c r="E39" s="65" t="s">
        <v>159</v>
      </c>
      <c r="F39" s="66">
        <f t="shared" ref="F39:O39" si="4">F32-F36</f>
        <v>0</v>
      </c>
      <c r="G39" s="66">
        <f t="shared" si="4"/>
        <v>0</v>
      </c>
      <c r="H39" s="66">
        <f t="shared" si="4"/>
        <v>0</v>
      </c>
      <c r="I39" s="66">
        <f t="shared" si="4"/>
        <v>0</v>
      </c>
      <c r="J39" s="66">
        <f t="shared" si="4"/>
        <v>0</v>
      </c>
      <c r="K39" s="66">
        <f t="shared" si="4"/>
        <v>0</v>
      </c>
      <c r="L39" s="66">
        <f t="shared" si="4"/>
        <v>0</v>
      </c>
      <c r="M39" s="66">
        <f t="shared" si="4"/>
        <v>0</v>
      </c>
      <c r="N39" s="66">
        <f t="shared" si="4"/>
        <v>0</v>
      </c>
      <c r="O39" s="66">
        <f t="shared" si="4"/>
        <v>0</v>
      </c>
      <c r="P39" s="21"/>
      <c r="Q39" s="21"/>
      <c r="R39" s="21"/>
      <c r="S39" s="21"/>
      <c r="T39" s="21"/>
      <c r="U39" s="21"/>
      <c r="V39" s="21"/>
      <c r="W39" s="21"/>
      <c r="X39" s="23"/>
      <c r="Y39" s="23"/>
    </row>
    <row r="40" spans="1:25" ht="16" customHeight="1">
      <c r="A40" s="103" t="s">
        <v>86</v>
      </c>
      <c r="B40" s="61" t="s">
        <v>71</v>
      </c>
      <c r="C40" s="55"/>
      <c r="D40" s="55"/>
      <c r="E40" s="65" t="s">
        <v>39</v>
      </c>
      <c r="F40" s="66">
        <v>0</v>
      </c>
      <c r="G40" s="66">
        <v>0</v>
      </c>
      <c r="H40" s="66"/>
      <c r="I40" s="66"/>
      <c r="J40" s="66"/>
      <c r="K40" s="66"/>
      <c r="L40" s="66"/>
      <c r="M40" s="66"/>
      <c r="N40" s="66"/>
      <c r="O40" s="66"/>
      <c r="P40" s="21"/>
      <c r="Q40" s="21"/>
      <c r="R40" s="21"/>
      <c r="S40" s="21"/>
      <c r="T40" s="23"/>
      <c r="U40" s="23"/>
      <c r="V40" s="23"/>
      <c r="W40" s="23"/>
      <c r="X40" s="21"/>
      <c r="Y40" s="21"/>
    </row>
    <row r="41" spans="1:25" ht="16" customHeight="1">
      <c r="A41" s="104"/>
      <c r="B41" s="62"/>
      <c r="C41" s="55" t="s">
        <v>72</v>
      </c>
      <c r="D41" s="55"/>
      <c r="E41" s="65"/>
      <c r="F41" s="68">
        <v>0</v>
      </c>
      <c r="G41" s="68">
        <v>0</v>
      </c>
      <c r="H41" s="68"/>
      <c r="I41" s="68"/>
      <c r="J41" s="66"/>
      <c r="K41" s="66"/>
      <c r="L41" s="66"/>
      <c r="M41" s="66"/>
      <c r="N41" s="66"/>
      <c r="O41" s="66"/>
      <c r="P41" s="23"/>
      <c r="Q41" s="23"/>
      <c r="R41" s="23"/>
      <c r="S41" s="23"/>
      <c r="T41" s="23"/>
      <c r="U41" s="23"/>
      <c r="V41" s="23"/>
      <c r="W41" s="23"/>
      <c r="X41" s="21"/>
      <c r="Y41" s="21"/>
    </row>
    <row r="42" spans="1:25" ht="16" customHeight="1">
      <c r="A42" s="104"/>
      <c r="B42" s="61" t="s">
        <v>59</v>
      </c>
      <c r="C42" s="55"/>
      <c r="D42" s="55"/>
      <c r="E42" s="65" t="s">
        <v>40</v>
      </c>
      <c r="F42" s="66">
        <v>0</v>
      </c>
      <c r="G42" s="66">
        <v>0</v>
      </c>
      <c r="H42" s="66"/>
      <c r="I42" s="66"/>
      <c r="J42" s="66"/>
      <c r="K42" s="66"/>
      <c r="L42" s="66"/>
      <c r="M42" s="66"/>
      <c r="N42" s="66"/>
      <c r="O42" s="66"/>
      <c r="P42" s="21"/>
      <c r="Q42" s="21"/>
      <c r="R42" s="21"/>
      <c r="S42" s="21"/>
      <c r="T42" s="23"/>
      <c r="U42" s="23"/>
      <c r="V42" s="21"/>
      <c r="W42" s="21"/>
      <c r="X42" s="21"/>
      <c r="Y42" s="21"/>
    </row>
    <row r="43" spans="1:25" ht="16" customHeight="1">
      <c r="A43" s="104"/>
      <c r="B43" s="62"/>
      <c r="C43" s="55" t="s">
        <v>73</v>
      </c>
      <c r="D43" s="55"/>
      <c r="E43" s="65"/>
      <c r="F43" s="66">
        <v>0</v>
      </c>
      <c r="G43" s="66">
        <v>0</v>
      </c>
      <c r="H43" s="66"/>
      <c r="I43" s="66"/>
      <c r="J43" s="68"/>
      <c r="K43" s="68"/>
      <c r="L43" s="66"/>
      <c r="M43" s="66"/>
      <c r="N43" s="66"/>
      <c r="O43" s="66"/>
      <c r="P43" s="21"/>
      <c r="Q43" s="21"/>
      <c r="R43" s="23"/>
      <c r="S43" s="21"/>
      <c r="T43" s="23"/>
      <c r="U43" s="23"/>
      <c r="V43" s="21"/>
      <c r="W43" s="21"/>
      <c r="X43" s="23"/>
      <c r="Y43" s="23"/>
    </row>
    <row r="44" spans="1:25" ht="16" customHeight="1">
      <c r="A44" s="104"/>
      <c r="B44" s="55" t="s">
        <v>70</v>
      </c>
      <c r="C44" s="55"/>
      <c r="D44" s="55"/>
      <c r="E44" s="65" t="s">
        <v>160</v>
      </c>
      <c r="F44" s="68">
        <f t="shared" ref="F44:O44" si="5">F40-F42</f>
        <v>0</v>
      </c>
      <c r="G44" s="68">
        <f t="shared" si="5"/>
        <v>0</v>
      </c>
      <c r="H44" s="68">
        <f t="shared" si="5"/>
        <v>0</v>
      </c>
      <c r="I44" s="68">
        <f t="shared" si="5"/>
        <v>0</v>
      </c>
      <c r="J44" s="68">
        <f t="shared" si="5"/>
        <v>0</v>
      </c>
      <c r="K44" s="68">
        <f t="shared" si="5"/>
        <v>0</v>
      </c>
      <c r="L44" s="68">
        <f t="shared" si="5"/>
        <v>0</v>
      </c>
      <c r="M44" s="68">
        <f t="shared" si="5"/>
        <v>0</v>
      </c>
      <c r="N44" s="68">
        <f t="shared" si="5"/>
        <v>0</v>
      </c>
      <c r="O44" s="68">
        <f t="shared" si="5"/>
        <v>0</v>
      </c>
      <c r="P44" s="23"/>
      <c r="Q44" s="23"/>
      <c r="R44" s="21"/>
      <c r="S44" s="21"/>
      <c r="T44" s="23"/>
      <c r="U44" s="23"/>
      <c r="V44" s="21"/>
      <c r="W44" s="21"/>
      <c r="X44" s="21"/>
      <c r="Y44" s="21"/>
    </row>
    <row r="45" spans="1:25" ht="16" customHeight="1">
      <c r="A45" s="103" t="s">
        <v>78</v>
      </c>
      <c r="B45" s="29" t="s">
        <v>74</v>
      </c>
      <c r="C45" s="29"/>
      <c r="D45" s="29"/>
      <c r="E45" s="65" t="s">
        <v>161</v>
      </c>
      <c r="F45" s="66">
        <f t="shared" ref="F45:O45" si="6">F39+F44</f>
        <v>0</v>
      </c>
      <c r="G45" s="66">
        <f t="shared" si="6"/>
        <v>0</v>
      </c>
      <c r="H45" s="66">
        <f t="shared" si="6"/>
        <v>0</v>
      </c>
      <c r="I45" s="66">
        <f t="shared" si="6"/>
        <v>0</v>
      </c>
      <c r="J45" s="66">
        <f t="shared" si="6"/>
        <v>0</v>
      </c>
      <c r="K45" s="66">
        <f t="shared" si="6"/>
        <v>0</v>
      </c>
      <c r="L45" s="66">
        <f t="shared" si="6"/>
        <v>0</v>
      </c>
      <c r="M45" s="66">
        <f t="shared" si="6"/>
        <v>0</v>
      </c>
      <c r="N45" s="66">
        <f t="shared" si="6"/>
        <v>0</v>
      </c>
      <c r="O45" s="66">
        <f t="shared" si="6"/>
        <v>0</v>
      </c>
      <c r="P45" s="21"/>
      <c r="Q45" s="21"/>
      <c r="R45" s="21"/>
      <c r="S45" s="21"/>
      <c r="T45" s="21"/>
      <c r="U45" s="21"/>
      <c r="V45" s="21"/>
      <c r="W45" s="21"/>
      <c r="X45" s="21"/>
      <c r="Y45" s="21"/>
    </row>
    <row r="46" spans="1:25" ht="16" customHeight="1">
      <c r="A46" s="104"/>
      <c r="B46" s="55" t="s">
        <v>75</v>
      </c>
      <c r="C46" s="55"/>
      <c r="D46" s="55"/>
      <c r="E46" s="55"/>
      <c r="F46" s="68">
        <v>0</v>
      </c>
      <c r="G46" s="68">
        <v>0</v>
      </c>
      <c r="H46" s="68"/>
      <c r="I46" s="68"/>
      <c r="J46" s="68"/>
      <c r="K46" s="68"/>
      <c r="L46" s="66"/>
      <c r="M46" s="66"/>
      <c r="N46" s="68"/>
      <c r="O46" s="68"/>
      <c r="P46" s="23"/>
      <c r="Q46" s="23"/>
      <c r="R46" s="23"/>
      <c r="S46" s="23"/>
      <c r="T46" s="23"/>
      <c r="U46" s="23"/>
      <c r="V46" s="23"/>
      <c r="W46" s="23"/>
      <c r="X46" s="23"/>
      <c r="Y46" s="23"/>
    </row>
    <row r="47" spans="1:25" ht="16" customHeight="1">
      <c r="A47" s="104"/>
      <c r="B47" s="55" t="s">
        <v>76</v>
      </c>
      <c r="C47" s="55"/>
      <c r="D47" s="55"/>
      <c r="E47" s="55"/>
      <c r="F47" s="66">
        <v>669</v>
      </c>
      <c r="G47" s="66">
        <v>669</v>
      </c>
      <c r="H47" s="66"/>
      <c r="I47" s="66"/>
      <c r="J47" s="66"/>
      <c r="K47" s="66"/>
      <c r="L47" s="66"/>
      <c r="M47" s="66"/>
      <c r="N47" s="66"/>
      <c r="O47" s="66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:25" ht="16" customHeight="1">
      <c r="A48" s="104"/>
      <c r="B48" s="55" t="s">
        <v>77</v>
      </c>
      <c r="C48" s="55"/>
      <c r="D48" s="55"/>
      <c r="E48" s="55"/>
      <c r="F48" s="66">
        <v>669</v>
      </c>
      <c r="G48" s="66">
        <v>669</v>
      </c>
      <c r="H48" s="66"/>
      <c r="I48" s="66"/>
      <c r="J48" s="66"/>
      <c r="K48" s="66"/>
      <c r="L48" s="66"/>
      <c r="M48" s="66"/>
      <c r="N48" s="66"/>
      <c r="O48" s="66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:15" ht="16" customHeight="1">
      <c r="A49" s="11" t="s">
        <v>162</v>
      </c>
      <c r="O49" s="4"/>
    </row>
    <row r="50" spans="1:15" ht="16" customHeight="1">
      <c r="A50" s="11"/>
    </row>
  </sheetData>
  <mergeCells count="28">
    <mergeCell ref="J6:K6"/>
    <mergeCell ref="L6:M6"/>
    <mergeCell ref="N6:O6"/>
    <mergeCell ref="A8:A18"/>
    <mergeCell ref="A19:A27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A6:E7"/>
    <mergeCell ref="F6:G6"/>
    <mergeCell ref="H6:I6"/>
    <mergeCell ref="A32:A39"/>
    <mergeCell ref="A40:A44"/>
    <mergeCell ref="A45:A48"/>
    <mergeCell ref="O25:O26"/>
    <mergeCell ref="A30:E31"/>
    <mergeCell ref="F30:G30"/>
    <mergeCell ref="H30:I30"/>
    <mergeCell ref="J30:K30"/>
    <mergeCell ref="L30:M30"/>
    <mergeCell ref="N30:O30"/>
  </mergeCells>
  <phoneticPr fontId="15"/>
  <printOptions horizontalCentered="1" gridLinesSet="0"/>
  <pageMargins left="0.78740157480314965" right="0.35433070866141736" top="0.27559055118110237" bottom="0.23622047244094491" header="0.19685039370078741" footer="0.19685039370078741"/>
  <pageSetup paperSize="9" scale="67" firstPageNumber="3" orientation="landscape" useFirstPageNumber="1" r:id="rId1"/>
  <headerFooter alignWithMargins="0">
    <oddHeader>&amp;R&amp;"明朝,斜体"&amp;9指定都市－4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47"/>
  <sheetViews>
    <sheetView view="pageBreakPreview" zoomScale="85" zoomScaleNormal="100" zoomScaleSheetLayoutView="85" workbookViewId="0">
      <pane xSplit="4" ySplit="7" topLeftCell="E8" activePane="bottomRight" state="frozen"/>
      <selection activeCell="G46" sqref="G46"/>
      <selection pane="topRight" activeCell="G46" sqref="G46"/>
      <selection pane="bottomLeft" activeCell="G46" sqref="G46"/>
      <selection pane="bottomRight" activeCell="K38" sqref="K38"/>
    </sheetView>
  </sheetViews>
  <sheetFormatPr defaultColWidth="9" defaultRowHeight="13"/>
  <cols>
    <col min="1" max="2" width="3.6328125" style="1" customWidth="1"/>
    <col min="3" max="3" width="21.36328125" style="1" customWidth="1"/>
    <col min="4" max="4" width="20" style="1" customWidth="1"/>
    <col min="5" max="14" width="12.6328125" style="1" customWidth="1"/>
    <col min="15" max="16384" width="9" style="1"/>
  </cols>
  <sheetData>
    <row r="1" spans="1:14" ht="34" customHeight="1">
      <c r="A1" s="36" t="s">
        <v>0</v>
      </c>
      <c r="B1" s="36"/>
      <c r="C1" s="42" t="s">
        <v>257</v>
      </c>
      <c r="D1" s="43"/>
    </row>
    <row r="3" spans="1:14" ht="15" customHeight="1">
      <c r="A3" s="15" t="s">
        <v>163</v>
      </c>
      <c r="B3" s="15"/>
      <c r="C3" s="15"/>
      <c r="D3" s="15"/>
      <c r="E3" s="15"/>
      <c r="F3" s="15"/>
      <c r="I3" s="15"/>
      <c r="J3" s="15"/>
    </row>
    <row r="4" spans="1:14" ht="15" customHeight="1">
      <c r="A4" s="15"/>
      <c r="B4" s="15"/>
      <c r="C4" s="15"/>
      <c r="D4" s="15"/>
      <c r="E4" s="15"/>
      <c r="F4" s="15"/>
      <c r="I4" s="15"/>
      <c r="J4" s="15"/>
    </row>
    <row r="5" spans="1:14" ht="15" customHeight="1">
      <c r="A5" s="44"/>
      <c r="B5" s="44" t="s">
        <v>241</v>
      </c>
      <c r="C5" s="44"/>
      <c r="D5" s="44"/>
      <c r="H5" s="16"/>
      <c r="L5" s="16"/>
      <c r="N5" s="16" t="s">
        <v>164</v>
      </c>
    </row>
    <row r="6" spans="1:14" ht="15" customHeight="1">
      <c r="A6" s="45"/>
      <c r="B6" s="46"/>
      <c r="C6" s="46"/>
      <c r="D6" s="88"/>
      <c r="E6" s="111" t="s">
        <v>251</v>
      </c>
      <c r="F6" s="111"/>
      <c r="G6" s="111" t="s">
        <v>252</v>
      </c>
      <c r="H6" s="111"/>
      <c r="I6" s="111" t="s">
        <v>253</v>
      </c>
      <c r="J6" s="111"/>
      <c r="K6" s="111" t="s">
        <v>254</v>
      </c>
      <c r="L6" s="111"/>
      <c r="M6" s="111"/>
      <c r="N6" s="111"/>
    </row>
    <row r="7" spans="1:14" ht="15" customHeight="1">
      <c r="A7" s="47"/>
      <c r="B7" s="48"/>
      <c r="C7" s="48"/>
      <c r="D7" s="89"/>
      <c r="E7" s="27" t="s">
        <v>237</v>
      </c>
      <c r="F7" s="27" t="s">
        <v>238</v>
      </c>
      <c r="G7" s="27" t="s">
        <v>237</v>
      </c>
      <c r="H7" s="27" t="s">
        <v>238</v>
      </c>
      <c r="I7" s="27" t="s">
        <v>237</v>
      </c>
      <c r="J7" s="27" t="s">
        <v>238</v>
      </c>
      <c r="K7" s="27" t="s">
        <v>237</v>
      </c>
      <c r="L7" s="27" t="s">
        <v>238</v>
      </c>
      <c r="M7" s="27" t="s">
        <v>237</v>
      </c>
      <c r="N7" s="27" t="s">
        <v>238</v>
      </c>
    </row>
    <row r="8" spans="1:14" ht="18" customHeight="1">
      <c r="A8" s="96" t="s">
        <v>165</v>
      </c>
      <c r="B8" s="83" t="s">
        <v>166</v>
      </c>
      <c r="C8" s="84"/>
      <c r="D8" s="84"/>
      <c r="E8" s="85">
        <v>5</v>
      </c>
      <c r="F8" s="85">
        <v>5</v>
      </c>
      <c r="G8" s="85">
        <v>0</v>
      </c>
      <c r="H8" s="85">
        <v>4</v>
      </c>
      <c r="I8" s="85">
        <v>1</v>
      </c>
      <c r="J8" s="85">
        <v>1</v>
      </c>
      <c r="K8" s="85">
        <v>3</v>
      </c>
      <c r="L8" s="85">
        <v>3</v>
      </c>
      <c r="M8" s="85"/>
      <c r="N8" s="85"/>
    </row>
    <row r="9" spans="1:14" ht="18" customHeight="1">
      <c r="A9" s="96"/>
      <c r="B9" s="96" t="s">
        <v>167</v>
      </c>
      <c r="C9" s="55" t="s">
        <v>168</v>
      </c>
      <c r="D9" s="55"/>
      <c r="E9" s="85">
        <v>99</v>
      </c>
      <c r="F9" s="85">
        <v>99</v>
      </c>
      <c r="G9" s="85">
        <v>0</v>
      </c>
      <c r="H9" s="85">
        <v>13</v>
      </c>
      <c r="I9" s="85">
        <v>20</v>
      </c>
      <c r="J9" s="85">
        <v>20</v>
      </c>
      <c r="K9" s="85">
        <v>2950</v>
      </c>
      <c r="L9" s="85">
        <v>2950</v>
      </c>
      <c r="M9" s="85"/>
      <c r="N9" s="85"/>
    </row>
    <row r="10" spans="1:14" ht="18" customHeight="1">
      <c r="A10" s="96"/>
      <c r="B10" s="96"/>
      <c r="C10" s="55" t="s">
        <v>169</v>
      </c>
      <c r="D10" s="55"/>
      <c r="E10" s="85">
        <v>50</v>
      </c>
      <c r="F10" s="85">
        <v>50</v>
      </c>
      <c r="G10" s="85">
        <v>0</v>
      </c>
      <c r="H10" s="85">
        <v>7</v>
      </c>
      <c r="I10" s="85">
        <v>20</v>
      </c>
      <c r="J10" s="85">
        <v>20</v>
      </c>
      <c r="K10" s="85">
        <v>1540</v>
      </c>
      <c r="L10" s="85">
        <v>1540</v>
      </c>
      <c r="M10" s="85"/>
      <c r="N10" s="85"/>
    </row>
    <row r="11" spans="1:14" ht="18" customHeight="1">
      <c r="A11" s="96"/>
      <c r="B11" s="96"/>
      <c r="C11" s="55" t="s">
        <v>170</v>
      </c>
      <c r="D11" s="55"/>
      <c r="E11" s="85">
        <v>0</v>
      </c>
      <c r="F11" s="85">
        <v>0</v>
      </c>
      <c r="G11" s="85">
        <v>0</v>
      </c>
      <c r="H11" s="85">
        <v>0</v>
      </c>
      <c r="I11" s="85">
        <v>0</v>
      </c>
      <c r="J11" s="85">
        <v>0</v>
      </c>
      <c r="K11" s="85">
        <v>0</v>
      </c>
      <c r="L11" s="85">
        <v>0</v>
      </c>
      <c r="M11" s="85"/>
      <c r="N11" s="85"/>
    </row>
    <row r="12" spans="1:14" ht="18" customHeight="1">
      <c r="A12" s="96"/>
      <c r="B12" s="96"/>
      <c r="C12" s="55" t="s">
        <v>171</v>
      </c>
      <c r="D12" s="55"/>
      <c r="E12" s="85">
        <v>49</v>
      </c>
      <c r="F12" s="85">
        <v>49</v>
      </c>
      <c r="G12" s="85">
        <v>0</v>
      </c>
      <c r="H12" s="85">
        <v>6</v>
      </c>
      <c r="I12" s="85">
        <v>0</v>
      </c>
      <c r="J12" s="85">
        <v>0</v>
      </c>
      <c r="K12" s="85">
        <v>10</v>
      </c>
      <c r="L12" s="85">
        <v>10</v>
      </c>
      <c r="M12" s="85"/>
      <c r="N12" s="85"/>
    </row>
    <row r="13" spans="1:14" ht="18" customHeight="1">
      <c r="A13" s="96"/>
      <c r="B13" s="96"/>
      <c r="C13" s="55" t="s">
        <v>172</v>
      </c>
      <c r="D13" s="55"/>
      <c r="E13" s="85">
        <v>0</v>
      </c>
      <c r="F13" s="85">
        <v>0</v>
      </c>
      <c r="G13" s="85">
        <v>0</v>
      </c>
      <c r="H13" s="85">
        <v>0</v>
      </c>
      <c r="I13" s="85">
        <v>0</v>
      </c>
      <c r="J13" s="85">
        <v>0</v>
      </c>
      <c r="K13" s="85">
        <v>0</v>
      </c>
      <c r="L13" s="85">
        <v>0</v>
      </c>
      <c r="M13" s="85"/>
      <c r="N13" s="85"/>
    </row>
    <row r="14" spans="1:14" ht="18" customHeight="1">
      <c r="A14" s="96"/>
      <c r="B14" s="96"/>
      <c r="C14" s="55" t="s">
        <v>78</v>
      </c>
      <c r="D14" s="55"/>
      <c r="E14" s="85">
        <v>0</v>
      </c>
      <c r="F14" s="85">
        <v>0</v>
      </c>
      <c r="G14" s="85">
        <v>0</v>
      </c>
      <c r="H14" s="85">
        <v>0</v>
      </c>
      <c r="I14" s="85">
        <v>0</v>
      </c>
      <c r="J14" s="85">
        <v>0</v>
      </c>
      <c r="K14" s="85">
        <v>1400</v>
      </c>
      <c r="L14" s="85">
        <v>1400</v>
      </c>
      <c r="M14" s="85"/>
      <c r="N14" s="85"/>
    </row>
    <row r="15" spans="1:14" ht="18" customHeight="1">
      <c r="A15" s="96" t="s">
        <v>173</v>
      </c>
      <c r="B15" s="96" t="s">
        <v>174</v>
      </c>
      <c r="C15" s="55" t="s">
        <v>175</v>
      </c>
      <c r="D15" s="55"/>
      <c r="E15" s="66">
        <v>455</v>
      </c>
      <c r="F15" s="66">
        <v>402</v>
      </c>
      <c r="G15" s="66">
        <v>0</v>
      </c>
      <c r="H15" s="66">
        <v>10</v>
      </c>
      <c r="I15" s="66">
        <v>4994</v>
      </c>
      <c r="J15" s="66">
        <v>4983</v>
      </c>
      <c r="K15" s="66">
        <v>1045</v>
      </c>
      <c r="L15" s="66">
        <v>1005</v>
      </c>
      <c r="M15" s="66"/>
      <c r="N15" s="66"/>
    </row>
    <row r="16" spans="1:14" ht="18" customHeight="1">
      <c r="A16" s="96"/>
      <c r="B16" s="96"/>
      <c r="C16" s="55" t="s">
        <v>176</v>
      </c>
      <c r="D16" s="55"/>
      <c r="E16" s="66">
        <v>881</v>
      </c>
      <c r="F16" s="66">
        <v>869</v>
      </c>
      <c r="G16" s="66">
        <v>0</v>
      </c>
      <c r="H16" s="66">
        <v>3</v>
      </c>
      <c r="I16" s="66">
        <v>1</v>
      </c>
      <c r="J16" s="66">
        <v>2</v>
      </c>
      <c r="K16" s="66">
        <v>2107</v>
      </c>
      <c r="L16" s="66">
        <v>2143</v>
      </c>
      <c r="M16" s="66"/>
      <c r="N16" s="66"/>
    </row>
    <row r="17" spans="1:15" ht="18" customHeight="1">
      <c r="A17" s="96"/>
      <c r="B17" s="96"/>
      <c r="C17" s="55" t="s">
        <v>177</v>
      </c>
      <c r="D17" s="55"/>
      <c r="E17" s="66">
        <v>4</v>
      </c>
      <c r="F17" s="66">
        <v>4</v>
      </c>
      <c r="G17" s="66">
        <v>0</v>
      </c>
      <c r="H17" s="66">
        <v>0</v>
      </c>
      <c r="I17" s="66">
        <v>0</v>
      </c>
      <c r="J17" s="66">
        <v>0</v>
      </c>
      <c r="K17" s="66">
        <v>0</v>
      </c>
      <c r="L17" s="66">
        <v>0</v>
      </c>
      <c r="M17" s="66"/>
      <c r="N17" s="66"/>
    </row>
    <row r="18" spans="1:15" ht="18" customHeight="1">
      <c r="A18" s="96"/>
      <c r="B18" s="96"/>
      <c r="C18" s="55" t="s">
        <v>178</v>
      </c>
      <c r="D18" s="55"/>
      <c r="E18" s="66">
        <f>SUM(E15:E17)</f>
        <v>1340</v>
      </c>
      <c r="F18" s="66">
        <v>1275</v>
      </c>
      <c r="G18" s="66">
        <v>0</v>
      </c>
      <c r="H18" s="66">
        <v>13</v>
      </c>
      <c r="I18" s="66">
        <f>SUM(I15:I17)</f>
        <v>4995</v>
      </c>
      <c r="J18" s="66">
        <v>4985</v>
      </c>
      <c r="K18" s="66">
        <f>SUM(K15:K17)</f>
        <v>3152</v>
      </c>
      <c r="L18" s="66">
        <v>3148</v>
      </c>
      <c r="M18" s="66"/>
      <c r="N18" s="66"/>
    </row>
    <row r="19" spans="1:15" ht="18" customHeight="1">
      <c r="A19" s="96"/>
      <c r="B19" s="96" t="s">
        <v>179</v>
      </c>
      <c r="C19" s="55" t="s">
        <v>180</v>
      </c>
      <c r="D19" s="55"/>
      <c r="E19" s="66">
        <v>91</v>
      </c>
      <c r="F19" s="66">
        <v>74</v>
      </c>
      <c r="G19" s="66">
        <v>0</v>
      </c>
      <c r="H19" s="66">
        <v>0</v>
      </c>
      <c r="I19" s="66">
        <v>39</v>
      </c>
      <c r="J19" s="66">
        <v>25</v>
      </c>
      <c r="K19" s="66">
        <v>24</v>
      </c>
      <c r="L19" s="66">
        <v>26</v>
      </c>
      <c r="M19" s="66"/>
      <c r="N19" s="66"/>
    </row>
    <row r="20" spans="1:15" ht="18" customHeight="1">
      <c r="A20" s="96"/>
      <c r="B20" s="96"/>
      <c r="C20" s="55" t="s">
        <v>181</v>
      </c>
      <c r="D20" s="55"/>
      <c r="E20" s="66">
        <v>51</v>
      </c>
      <c r="F20" s="66">
        <v>45</v>
      </c>
      <c r="G20" s="66">
        <v>0</v>
      </c>
      <c r="H20" s="66">
        <v>0</v>
      </c>
      <c r="I20" s="66">
        <v>4000</v>
      </c>
      <c r="J20" s="66">
        <v>4000</v>
      </c>
      <c r="K20" s="66">
        <v>0</v>
      </c>
      <c r="L20" s="66">
        <v>0</v>
      </c>
      <c r="M20" s="66"/>
      <c r="N20" s="66"/>
    </row>
    <row r="21" spans="1:15" ht="18" customHeight="1">
      <c r="A21" s="96"/>
      <c r="B21" s="96"/>
      <c r="C21" s="55" t="s">
        <v>182</v>
      </c>
      <c r="D21" s="55"/>
      <c r="E21" s="86">
        <v>0</v>
      </c>
      <c r="F21" s="86">
        <v>0</v>
      </c>
      <c r="G21" s="86">
        <v>0</v>
      </c>
      <c r="H21" s="86">
        <v>0</v>
      </c>
      <c r="I21" s="86">
        <v>0</v>
      </c>
      <c r="J21" s="86">
        <v>0</v>
      </c>
      <c r="K21" s="86">
        <v>0</v>
      </c>
      <c r="L21" s="86">
        <v>0</v>
      </c>
      <c r="M21" s="86"/>
      <c r="N21" s="86"/>
    </row>
    <row r="22" spans="1:15" ht="18" customHeight="1">
      <c r="A22" s="96"/>
      <c r="B22" s="96"/>
      <c r="C22" s="29" t="s">
        <v>183</v>
      </c>
      <c r="D22" s="29"/>
      <c r="E22" s="66">
        <f>SUM(E19:E21)</f>
        <v>142</v>
      </c>
      <c r="F22" s="66">
        <v>119</v>
      </c>
      <c r="G22" s="66">
        <v>0</v>
      </c>
      <c r="H22" s="66">
        <v>0</v>
      </c>
      <c r="I22" s="66">
        <f>SUM(I19:I21)</f>
        <v>4039</v>
      </c>
      <c r="J22" s="66">
        <v>4025</v>
      </c>
      <c r="K22" s="66">
        <f>SUM(K19:K21)</f>
        <v>24</v>
      </c>
      <c r="L22" s="66">
        <v>26</v>
      </c>
      <c r="M22" s="66"/>
      <c r="N22" s="66"/>
    </row>
    <row r="23" spans="1:15" ht="18" customHeight="1">
      <c r="A23" s="96"/>
      <c r="B23" s="96" t="s">
        <v>184</v>
      </c>
      <c r="C23" s="55" t="s">
        <v>185</v>
      </c>
      <c r="D23" s="55"/>
      <c r="E23" s="66">
        <v>99</v>
      </c>
      <c r="F23" s="66">
        <v>99</v>
      </c>
      <c r="G23" s="66">
        <v>0</v>
      </c>
      <c r="H23" s="66">
        <v>13</v>
      </c>
      <c r="I23" s="66">
        <v>20</v>
      </c>
      <c r="J23" s="66">
        <v>20</v>
      </c>
      <c r="K23" s="66">
        <v>2950</v>
      </c>
      <c r="L23" s="66">
        <v>2950</v>
      </c>
      <c r="M23" s="66"/>
      <c r="N23" s="66"/>
    </row>
    <row r="24" spans="1:15" ht="18" customHeight="1">
      <c r="A24" s="96"/>
      <c r="B24" s="96"/>
      <c r="C24" s="55" t="s">
        <v>186</v>
      </c>
      <c r="D24" s="55"/>
      <c r="E24" s="66">
        <v>1099</v>
      </c>
      <c r="F24" s="66">
        <v>1057</v>
      </c>
      <c r="G24" s="66">
        <v>0</v>
      </c>
      <c r="H24" s="66">
        <v>0</v>
      </c>
      <c r="I24" s="66">
        <v>0</v>
      </c>
      <c r="J24" s="66">
        <v>0</v>
      </c>
      <c r="K24" s="66">
        <v>178</v>
      </c>
      <c r="L24" s="66">
        <v>172</v>
      </c>
      <c r="M24" s="66"/>
      <c r="N24" s="66"/>
    </row>
    <row r="25" spans="1:15" ht="18" customHeight="1">
      <c r="A25" s="96"/>
      <c r="B25" s="96"/>
      <c r="C25" s="55" t="s">
        <v>187</v>
      </c>
      <c r="D25" s="55"/>
      <c r="E25" s="66">
        <v>0</v>
      </c>
      <c r="F25" s="66">
        <v>0</v>
      </c>
      <c r="G25" s="66">
        <v>0</v>
      </c>
      <c r="H25" s="66">
        <v>0</v>
      </c>
      <c r="I25" s="66">
        <v>936</v>
      </c>
      <c r="J25" s="66">
        <v>940</v>
      </c>
      <c r="K25" s="66">
        <v>0</v>
      </c>
      <c r="L25" s="66">
        <v>0</v>
      </c>
      <c r="M25" s="66"/>
      <c r="N25" s="66"/>
    </row>
    <row r="26" spans="1:15" ht="18" customHeight="1">
      <c r="A26" s="96"/>
      <c r="B26" s="96"/>
      <c r="C26" s="55" t="s">
        <v>188</v>
      </c>
      <c r="D26" s="55"/>
      <c r="E26" s="66">
        <f>SUM(E23:E25)</f>
        <v>1198</v>
      </c>
      <c r="F26" s="66">
        <v>1156</v>
      </c>
      <c r="G26" s="66">
        <v>0</v>
      </c>
      <c r="H26" s="66">
        <v>13</v>
      </c>
      <c r="I26" s="66">
        <f>SUM(I23:I25)</f>
        <v>956</v>
      </c>
      <c r="J26" s="66">
        <v>960</v>
      </c>
      <c r="K26" s="66">
        <f>SUM(K23:K25)</f>
        <v>3128</v>
      </c>
      <c r="L26" s="66">
        <v>3122</v>
      </c>
      <c r="M26" s="66"/>
      <c r="N26" s="66"/>
    </row>
    <row r="27" spans="1:15" ht="18" customHeight="1">
      <c r="A27" s="96"/>
      <c r="B27" s="55" t="s">
        <v>189</v>
      </c>
      <c r="C27" s="55"/>
      <c r="D27" s="55"/>
      <c r="E27" s="66">
        <f>E22+E26</f>
        <v>1340</v>
      </c>
      <c r="F27" s="66">
        <v>1275</v>
      </c>
      <c r="G27" s="66">
        <v>0</v>
      </c>
      <c r="H27" s="66">
        <v>13</v>
      </c>
      <c r="I27" s="66">
        <f>I22+I26</f>
        <v>4995</v>
      </c>
      <c r="J27" s="66">
        <v>4985</v>
      </c>
      <c r="K27" s="66">
        <f>K22+K26</f>
        <v>3152</v>
      </c>
      <c r="L27" s="66">
        <v>3148</v>
      </c>
      <c r="M27" s="66"/>
      <c r="N27" s="66"/>
    </row>
    <row r="28" spans="1:15" ht="18" customHeight="1">
      <c r="A28" s="96" t="s">
        <v>190</v>
      </c>
      <c r="B28" s="96" t="s">
        <v>191</v>
      </c>
      <c r="C28" s="55" t="s">
        <v>192</v>
      </c>
      <c r="D28" s="87" t="s">
        <v>36</v>
      </c>
      <c r="E28" s="66">
        <v>632</v>
      </c>
      <c r="F28" s="66">
        <v>552</v>
      </c>
      <c r="G28" s="66">
        <v>0</v>
      </c>
      <c r="H28" s="66">
        <v>0</v>
      </c>
      <c r="I28" s="66">
        <v>102</v>
      </c>
      <c r="J28" s="66">
        <v>358</v>
      </c>
      <c r="K28" s="66">
        <v>147</v>
      </c>
      <c r="L28" s="66">
        <v>142</v>
      </c>
      <c r="M28" s="66"/>
      <c r="N28" s="66"/>
    </row>
    <row r="29" spans="1:15" ht="18" customHeight="1">
      <c r="A29" s="96"/>
      <c r="B29" s="96"/>
      <c r="C29" s="55" t="s">
        <v>193</v>
      </c>
      <c r="D29" s="87" t="s">
        <v>37</v>
      </c>
      <c r="E29" s="66">
        <v>78</v>
      </c>
      <c r="F29" s="66">
        <v>58</v>
      </c>
      <c r="G29" s="66">
        <v>0</v>
      </c>
      <c r="H29" s="66">
        <v>0</v>
      </c>
      <c r="I29" s="66">
        <v>97</v>
      </c>
      <c r="J29" s="66">
        <v>351</v>
      </c>
      <c r="K29" s="66">
        <v>0</v>
      </c>
      <c r="L29" s="66">
        <v>0</v>
      </c>
      <c r="M29" s="66"/>
      <c r="N29" s="66"/>
    </row>
    <row r="30" spans="1:15" ht="18" customHeight="1">
      <c r="A30" s="96"/>
      <c r="B30" s="96"/>
      <c r="C30" s="55" t="s">
        <v>194</v>
      </c>
      <c r="D30" s="87" t="s">
        <v>195</v>
      </c>
      <c r="E30" s="66">
        <v>507</v>
      </c>
      <c r="F30" s="66">
        <v>503</v>
      </c>
      <c r="G30" s="66">
        <v>0</v>
      </c>
      <c r="H30" s="66">
        <v>9</v>
      </c>
      <c r="I30" s="66">
        <v>8</v>
      </c>
      <c r="J30" s="66">
        <v>8</v>
      </c>
      <c r="K30" s="66">
        <v>141</v>
      </c>
      <c r="L30" s="66">
        <v>137</v>
      </c>
      <c r="M30" s="66"/>
      <c r="N30" s="66"/>
    </row>
    <row r="31" spans="1:15" ht="18" customHeight="1">
      <c r="A31" s="96"/>
      <c r="B31" s="96"/>
      <c r="C31" s="29" t="s">
        <v>196</v>
      </c>
      <c r="D31" s="87" t="s">
        <v>197</v>
      </c>
      <c r="E31" s="66">
        <f t="shared" ref="E31:N31" si="0">E28-E29-E30</f>
        <v>47</v>
      </c>
      <c r="F31" s="66">
        <f>F28-F29-F30</f>
        <v>-9</v>
      </c>
      <c r="G31" s="66">
        <f t="shared" si="0"/>
        <v>0</v>
      </c>
      <c r="H31" s="66">
        <f t="shared" si="0"/>
        <v>-9</v>
      </c>
      <c r="I31" s="66">
        <f t="shared" si="0"/>
        <v>-3</v>
      </c>
      <c r="J31" s="66">
        <f t="shared" si="0"/>
        <v>-1</v>
      </c>
      <c r="K31" s="66">
        <f t="shared" si="0"/>
        <v>6</v>
      </c>
      <c r="L31" s="66">
        <f t="shared" si="0"/>
        <v>5</v>
      </c>
      <c r="M31" s="66">
        <f t="shared" si="0"/>
        <v>0</v>
      </c>
      <c r="N31" s="66">
        <f t="shared" si="0"/>
        <v>0</v>
      </c>
      <c r="O31" s="7"/>
    </row>
    <row r="32" spans="1:15" ht="18" customHeight="1">
      <c r="A32" s="96"/>
      <c r="B32" s="96"/>
      <c r="C32" s="55" t="s">
        <v>198</v>
      </c>
      <c r="D32" s="87" t="s">
        <v>199</v>
      </c>
      <c r="E32" s="66">
        <v>1</v>
      </c>
      <c r="F32" s="66">
        <v>6</v>
      </c>
      <c r="G32" s="66">
        <v>0</v>
      </c>
      <c r="H32" s="66">
        <v>0</v>
      </c>
      <c r="I32" s="66">
        <v>0</v>
      </c>
      <c r="J32" s="66">
        <v>0</v>
      </c>
      <c r="K32" s="66">
        <v>2</v>
      </c>
      <c r="L32" s="66">
        <v>2</v>
      </c>
      <c r="M32" s="66"/>
      <c r="N32" s="66"/>
    </row>
    <row r="33" spans="1:14" ht="18" customHeight="1">
      <c r="A33" s="96"/>
      <c r="B33" s="96"/>
      <c r="C33" s="55" t="s">
        <v>200</v>
      </c>
      <c r="D33" s="87" t="s">
        <v>201</v>
      </c>
      <c r="E33" s="66">
        <v>0</v>
      </c>
      <c r="F33" s="66">
        <v>0</v>
      </c>
      <c r="G33" s="66">
        <v>0</v>
      </c>
      <c r="H33" s="66">
        <v>0</v>
      </c>
      <c r="I33" s="66">
        <v>0</v>
      </c>
      <c r="J33" s="66">
        <v>0</v>
      </c>
      <c r="K33" s="66">
        <v>0</v>
      </c>
      <c r="L33" s="66">
        <v>0</v>
      </c>
      <c r="M33" s="66"/>
      <c r="N33" s="66"/>
    </row>
    <row r="34" spans="1:14" ht="18" customHeight="1">
      <c r="A34" s="96"/>
      <c r="B34" s="96"/>
      <c r="C34" s="29" t="s">
        <v>202</v>
      </c>
      <c r="D34" s="87" t="s">
        <v>203</v>
      </c>
      <c r="E34" s="66">
        <f t="shared" ref="E34:N34" si="1">E31+E32-E33</f>
        <v>48</v>
      </c>
      <c r="F34" s="66">
        <f t="shared" si="1"/>
        <v>-3</v>
      </c>
      <c r="G34" s="66">
        <f t="shared" si="1"/>
        <v>0</v>
      </c>
      <c r="H34" s="66">
        <f t="shared" si="1"/>
        <v>-9</v>
      </c>
      <c r="I34" s="66">
        <f t="shared" si="1"/>
        <v>-3</v>
      </c>
      <c r="J34" s="66">
        <f t="shared" si="1"/>
        <v>-1</v>
      </c>
      <c r="K34" s="66">
        <f t="shared" si="1"/>
        <v>8</v>
      </c>
      <c r="L34" s="66">
        <f t="shared" si="1"/>
        <v>7</v>
      </c>
      <c r="M34" s="66">
        <f t="shared" si="1"/>
        <v>0</v>
      </c>
      <c r="N34" s="66">
        <f t="shared" si="1"/>
        <v>0</v>
      </c>
    </row>
    <row r="35" spans="1:14" ht="18" customHeight="1">
      <c r="A35" s="96"/>
      <c r="B35" s="96" t="s">
        <v>204</v>
      </c>
      <c r="C35" s="55" t="s">
        <v>205</v>
      </c>
      <c r="D35" s="87" t="s">
        <v>206</v>
      </c>
      <c r="E35" s="66">
        <v>0</v>
      </c>
      <c r="F35" s="66">
        <v>0</v>
      </c>
      <c r="G35" s="66">
        <v>0</v>
      </c>
      <c r="H35" s="66">
        <v>0</v>
      </c>
      <c r="I35" s="66">
        <v>0</v>
      </c>
      <c r="J35" s="66">
        <v>0</v>
      </c>
      <c r="K35" s="66">
        <v>0</v>
      </c>
      <c r="L35" s="66">
        <v>0</v>
      </c>
      <c r="M35" s="66"/>
      <c r="N35" s="66"/>
    </row>
    <row r="36" spans="1:14" ht="18" customHeight="1">
      <c r="A36" s="96"/>
      <c r="B36" s="96"/>
      <c r="C36" s="55" t="s">
        <v>207</v>
      </c>
      <c r="D36" s="87" t="s">
        <v>208</v>
      </c>
      <c r="E36" s="66">
        <v>0</v>
      </c>
      <c r="F36" s="66">
        <v>0</v>
      </c>
      <c r="G36" s="66">
        <v>0</v>
      </c>
      <c r="H36" s="66">
        <v>59</v>
      </c>
      <c r="I36" s="66">
        <v>0</v>
      </c>
      <c r="J36" s="66">
        <v>0</v>
      </c>
      <c r="K36" s="66">
        <v>0</v>
      </c>
      <c r="L36" s="66">
        <v>0</v>
      </c>
      <c r="M36" s="66"/>
      <c r="N36" s="66"/>
    </row>
    <row r="37" spans="1:14" ht="18" customHeight="1">
      <c r="A37" s="96"/>
      <c r="B37" s="96"/>
      <c r="C37" s="55" t="s">
        <v>209</v>
      </c>
      <c r="D37" s="87" t="s">
        <v>210</v>
      </c>
      <c r="E37" s="66">
        <f t="shared" ref="E37:N37" si="2">E34+E35-E36</f>
        <v>48</v>
      </c>
      <c r="F37" s="66">
        <f>F34+F35-F36</f>
        <v>-3</v>
      </c>
      <c r="G37" s="66">
        <f t="shared" si="2"/>
        <v>0</v>
      </c>
      <c r="H37" s="66">
        <f>H34+H35-H36</f>
        <v>-68</v>
      </c>
      <c r="I37" s="66">
        <f t="shared" si="2"/>
        <v>-3</v>
      </c>
      <c r="J37" s="66">
        <f t="shared" si="2"/>
        <v>-1</v>
      </c>
      <c r="K37" s="66">
        <f t="shared" si="2"/>
        <v>8</v>
      </c>
      <c r="L37" s="66">
        <f t="shared" si="2"/>
        <v>7</v>
      </c>
      <c r="M37" s="66">
        <f t="shared" si="2"/>
        <v>0</v>
      </c>
      <c r="N37" s="66">
        <f t="shared" si="2"/>
        <v>0</v>
      </c>
    </row>
    <row r="38" spans="1:14" ht="18" customHeight="1">
      <c r="A38" s="96"/>
      <c r="B38" s="96"/>
      <c r="C38" s="55" t="s">
        <v>211</v>
      </c>
      <c r="D38" s="87" t="s">
        <v>212</v>
      </c>
      <c r="E38" s="66">
        <v>0</v>
      </c>
      <c r="F38" s="66">
        <v>0</v>
      </c>
      <c r="G38" s="66">
        <v>0</v>
      </c>
      <c r="H38" s="66">
        <v>0</v>
      </c>
      <c r="I38" s="66">
        <v>0</v>
      </c>
      <c r="J38" s="66">
        <v>0</v>
      </c>
      <c r="K38" s="66">
        <v>0</v>
      </c>
      <c r="L38" s="66">
        <v>0</v>
      </c>
      <c r="M38" s="66"/>
      <c r="N38" s="66"/>
    </row>
    <row r="39" spans="1:14" ht="18" customHeight="1">
      <c r="A39" s="96"/>
      <c r="B39" s="96"/>
      <c r="C39" s="55" t="s">
        <v>213</v>
      </c>
      <c r="D39" s="87" t="s">
        <v>214</v>
      </c>
      <c r="E39" s="66">
        <v>0</v>
      </c>
      <c r="F39" s="66">
        <v>0</v>
      </c>
      <c r="G39" s="66">
        <v>0</v>
      </c>
      <c r="H39" s="66">
        <v>0</v>
      </c>
      <c r="I39" s="66">
        <v>0</v>
      </c>
      <c r="J39" s="66">
        <v>0</v>
      </c>
      <c r="K39" s="66">
        <v>0</v>
      </c>
      <c r="L39" s="66">
        <v>0</v>
      </c>
      <c r="M39" s="66"/>
      <c r="N39" s="66"/>
    </row>
    <row r="40" spans="1:14" ht="18" customHeight="1">
      <c r="A40" s="96"/>
      <c r="B40" s="96"/>
      <c r="C40" s="55" t="s">
        <v>215</v>
      </c>
      <c r="D40" s="87" t="s">
        <v>216</v>
      </c>
      <c r="E40" s="93">
        <f>-2+8</f>
        <v>6</v>
      </c>
      <c r="F40" s="66">
        <v>-1</v>
      </c>
      <c r="G40" s="66">
        <v>0</v>
      </c>
      <c r="H40" s="66">
        <v>0</v>
      </c>
      <c r="I40" s="66">
        <v>0</v>
      </c>
      <c r="J40" s="66">
        <v>0</v>
      </c>
      <c r="K40" s="66">
        <v>2</v>
      </c>
      <c r="L40" s="66">
        <v>2</v>
      </c>
      <c r="M40" s="66"/>
      <c r="N40" s="66"/>
    </row>
    <row r="41" spans="1:14" ht="18" customHeight="1">
      <c r="A41" s="96"/>
      <c r="B41" s="96"/>
      <c r="C41" s="29" t="s">
        <v>217</v>
      </c>
      <c r="D41" s="87" t="s">
        <v>218</v>
      </c>
      <c r="E41" s="66">
        <f t="shared" ref="E41:N41" si="3">E34+E35-E36-E40</f>
        <v>42</v>
      </c>
      <c r="F41" s="66">
        <f t="shared" si="3"/>
        <v>-2</v>
      </c>
      <c r="G41" s="66">
        <f t="shared" si="3"/>
        <v>0</v>
      </c>
      <c r="H41" s="66">
        <f t="shared" si="3"/>
        <v>-68</v>
      </c>
      <c r="I41" s="66">
        <f t="shared" si="3"/>
        <v>-3</v>
      </c>
      <c r="J41" s="66">
        <f t="shared" si="3"/>
        <v>-1</v>
      </c>
      <c r="K41" s="66">
        <f t="shared" si="3"/>
        <v>6</v>
      </c>
      <c r="L41" s="66">
        <f t="shared" si="3"/>
        <v>5</v>
      </c>
      <c r="M41" s="66">
        <f t="shared" si="3"/>
        <v>0</v>
      </c>
      <c r="N41" s="66">
        <f t="shared" si="3"/>
        <v>0</v>
      </c>
    </row>
    <row r="42" spans="1:14" ht="18" customHeight="1">
      <c r="A42" s="96"/>
      <c r="B42" s="96"/>
      <c r="C42" s="110" t="s">
        <v>219</v>
      </c>
      <c r="D42" s="110"/>
      <c r="E42" s="66">
        <f t="shared" ref="E42:N42" si="4">E37+E38-E39-E40</f>
        <v>42</v>
      </c>
      <c r="F42" s="66">
        <f t="shared" si="4"/>
        <v>-2</v>
      </c>
      <c r="G42" s="66">
        <f t="shared" si="4"/>
        <v>0</v>
      </c>
      <c r="H42" s="66">
        <f t="shared" si="4"/>
        <v>-68</v>
      </c>
      <c r="I42" s="66">
        <f t="shared" si="4"/>
        <v>-3</v>
      </c>
      <c r="J42" s="66">
        <f t="shared" si="4"/>
        <v>-1</v>
      </c>
      <c r="K42" s="66">
        <f t="shared" si="4"/>
        <v>6</v>
      </c>
      <c r="L42" s="66">
        <f t="shared" si="4"/>
        <v>5</v>
      </c>
      <c r="M42" s="66">
        <f t="shared" si="4"/>
        <v>0</v>
      </c>
      <c r="N42" s="66">
        <f t="shared" si="4"/>
        <v>0</v>
      </c>
    </row>
    <row r="43" spans="1:14" ht="18" customHeight="1">
      <c r="A43" s="96"/>
      <c r="B43" s="96"/>
      <c r="C43" s="55" t="s">
        <v>220</v>
      </c>
      <c r="D43" s="87" t="s">
        <v>221</v>
      </c>
      <c r="E43" s="66">
        <f>F44</f>
        <v>1057</v>
      </c>
      <c r="F43" s="66">
        <v>1059</v>
      </c>
      <c r="G43" s="66">
        <v>0</v>
      </c>
      <c r="H43" s="66">
        <v>-7</v>
      </c>
      <c r="I43" s="66">
        <v>0</v>
      </c>
      <c r="J43" s="66">
        <v>0</v>
      </c>
      <c r="K43" s="66">
        <v>172</v>
      </c>
      <c r="L43" s="66">
        <v>167</v>
      </c>
      <c r="M43" s="66"/>
      <c r="N43" s="66"/>
    </row>
    <row r="44" spans="1:14" ht="18" customHeight="1">
      <c r="A44" s="96"/>
      <c r="B44" s="96"/>
      <c r="C44" s="29" t="s">
        <v>222</v>
      </c>
      <c r="D44" s="65" t="s">
        <v>223</v>
      </c>
      <c r="E44" s="66">
        <f t="shared" ref="E44:N44" si="5">E41+E43</f>
        <v>1099</v>
      </c>
      <c r="F44" s="66">
        <f>F41+F43</f>
        <v>1057</v>
      </c>
      <c r="G44" s="66">
        <f t="shared" si="5"/>
        <v>0</v>
      </c>
      <c r="H44" s="66">
        <f t="shared" si="5"/>
        <v>-75</v>
      </c>
      <c r="I44" s="66">
        <f t="shared" si="5"/>
        <v>-3</v>
      </c>
      <c r="J44" s="66">
        <f t="shared" si="5"/>
        <v>-1</v>
      </c>
      <c r="K44" s="66">
        <f t="shared" si="5"/>
        <v>178</v>
      </c>
      <c r="L44" s="66">
        <f t="shared" si="5"/>
        <v>172</v>
      </c>
      <c r="M44" s="66">
        <f t="shared" si="5"/>
        <v>0</v>
      </c>
      <c r="N44" s="66">
        <f t="shared" si="5"/>
        <v>0</v>
      </c>
    </row>
    <row r="45" spans="1:14" ht="14.15" customHeight="1">
      <c r="A45" s="11" t="s">
        <v>224</v>
      </c>
    </row>
    <row r="46" spans="1:14" ht="14.15" customHeight="1">
      <c r="A46" s="11" t="s">
        <v>225</v>
      </c>
    </row>
    <row r="47" spans="1:14">
      <c r="A47" s="49"/>
    </row>
  </sheetData>
  <mergeCells count="15">
    <mergeCell ref="E6:F6"/>
    <mergeCell ref="G6:H6"/>
    <mergeCell ref="K6:L6"/>
    <mergeCell ref="M6:N6"/>
    <mergeCell ref="A8:A14"/>
    <mergeCell ref="B9:B14"/>
    <mergeCell ref="I6:J6"/>
    <mergeCell ref="C42:D42"/>
    <mergeCell ref="A15:A27"/>
    <mergeCell ref="B15:B18"/>
    <mergeCell ref="B19:B22"/>
    <mergeCell ref="B23:B26"/>
    <mergeCell ref="A28:A44"/>
    <mergeCell ref="B28:B34"/>
    <mergeCell ref="B35:B44"/>
  </mergeCells>
  <phoneticPr fontId="15"/>
  <printOptions horizontalCentered="1" gridLinesSet="0"/>
  <pageMargins left="0.39370078740157483" right="0.39370078740157483" top="0.19685039370078741" bottom="0.19685039370078741" header="0.27559055118110237" footer="0.23622047244094491"/>
  <pageSetup paperSize="9" scale="73" firstPageNumber="5" orientation="landscape" useFirstPageNumber="1" horizontalDpi="4294967292" r:id="rId1"/>
  <headerFooter alignWithMargins="0">
    <oddHeader>&amp;R&amp;"明朝,斜体"&amp;9指定都市－5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1.普通会計予算（R6-7年度）</vt:lpstr>
      <vt:lpstr>2.公営企業会計予算（R6-7年度）</vt:lpstr>
      <vt:lpstr>3.(1)普通会計決算（R4-5年度）</vt:lpstr>
      <vt:lpstr>3.(2)財政指標等（R元‐R5年度）</vt:lpstr>
      <vt:lpstr>4.公営企業会計決算（R4-5年度）</vt:lpstr>
      <vt:lpstr>5.三セク決算（R4-5年度）</vt:lpstr>
      <vt:lpstr>'1.普通会計予算（R6-7年度）'!Print_Area</vt:lpstr>
      <vt:lpstr>'2.公営企業会計予算（R6-7年度）'!Print_Area</vt:lpstr>
      <vt:lpstr>'3.(1)普通会計決算（R4-5年度）'!Print_Area</vt:lpstr>
      <vt:lpstr>'3.(2)財政指標等（R元‐R5年度）'!Print_Area</vt:lpstr>
      <vt:lpstr>'4.公営企業会計決算（R4-5年度）'!Print_Area</vt:lpstr>
      <vt:lpstr>'5.三セク決算（R4-5年度）'!Print_Area</vt:lpstr>
      <vt:lpstr>'2.公営企業会計予算（R6-7年度）'!Print_Titles</vt:lpstr>
      <vt:lpstr>'4.公営企業会計決算（R4-5年度）'!Print_Titles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調査統計係</dc:creator>
  <cp:lastModifiedBy>chihousai09</cp:lastModifiedBy>
  <cp:lastPrinted>2025-09-03T06:55:26Z</cp:lastPrinted>
  <dcterms:created xsi:type="dcterms:W3CDTF">1999-07-06T05:17:05Z</dcterms:created>
  <dcterms:modified xsi:type="dcterms:W3CDTF">2025-10-06T02:18:25Z</dcterms:modified>
</cp:coreProperties>
</file>