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0181860\Desktop\【地方債協会】都道府県及び指定都市の財政状況について（照会）（829〆）\03_回答\"/>
    </mc:Choice>
  </mc:AlternateContent>
  <xr:revisionPtr revIDLastSave="0" documentId="13_ncr:1_{D8A07CB9-8645-4603-9548-4D220A0F95E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6" l="1"/>
  <c r="N24" i="6"/>
  <c r="M24" i="6"/>
  <c r="L24" i="6"/>
  <c r="K24" i="6"/>
  <c r="J24" i="6"/>
  <c r="O16" i="6"/>
  <c r="N16" i="6"/>
  <c r="M16" i="6"/>
  <c r="L16" i="6"/>
  <c r="K16" i="6"/>
  <c r="J16" i="6"/>
  <c r="O15" i="6"/>
  <c r="N15" i="6"/>
  <c r="M15" i="6"/>
  <c r="L15" i="6"/>
  <c r="K15" i="6"/>
  <c r="J15" i="6"/>
  <c r="O14" i="6"/>
  <c r="N14" i="6"/>
  <c r="M14" i="6"/>
  <c r="L14" i="6"/>
  <c r="K14" i="6"/>
  <c r="J14" i="6"/>
  <c r="N24" i="9"/>
  <c r="M24" i="9"/>
  <c r="L24" i="9"/>
  <c r="K24" i="9"/>
  <c r="J24" i="9"/>
  <c r="O21" i="9"/>
  <c r="O24" i="9" s="1"/>
  <c r="M21" i="9"/>
  <c r="K21" i="9"/>
  <c r="L16" i="9"/>
  <c r="J16" i="9"/>
  <c r="O15" i="9"/>
  <c r="N15" i="9"/>
  <c r="M15" i="9"/>
  <c r="L15" i="9"/>
  <c r="K15" i="9"/>
  <c r="J15" i="9"/>
  <c r="L14" i="9"/>
  <c r="K14" i="9"/>
  <c r="J14" i="9"/>
  <c r="M12" i="9"/>
  <c r="K12" i="9"/>
  <c r="M11" i="9"/>
  <c r="K11" i="9"/>
  <c r="M9" i="9"/>
  <c r="M14" i="9" s="1"/>
  <c r="K9" i="9"/>
  <c r="O8" i="9"/>
  <c r="M8" i="9"/>
  <c r="M16" i="9" s="1"/>
  <c r="K8" i="9"/>
  <c r="K16" i="9" s="1"/>
  <c r="G27" i="9"/>
  <c r="F27" i="9"/>
  <c r="G24" i="9"/>
  <c r="F24" i="9"/>
  <c r="G16" i="9"/>
  <c r="F16" i="9"/>
  <c r="G15" i="9"/>
  <c r="F15" i="9"/>
  <c r="G14" i="9"/>
  <c r="F14" i="9"/>
  <c r="G24" i="6"/>
  <c r="G27" i="6" s="1"/>
  <c r="F24" i="6"/>
  <c r="F27" i="6" s="1"/>
  <c r="G16" i="6"/>
  <c r="F16" i="6"/>
  <c r="G15" i="6"/>
  <c r="F15" i="6"/>
  <c r="G14" i="6"/>
  <c r="F14" i="6"/>
  <c r="I24" i="9" l="1"/>
  <c r="I27" i="9" s="1"/>
  <c r="H24" i="9"/>
  <c r="H27" i="9" s="1"/>
  <c r="I16" i="9"/>
  <c r="H16" i="9"/>
  <c r="I15" i="9"/>
  <c r="H15" i="9"/>
  <c r="I14" i="9"/>
  <c r="H14" i="9"/>
  <c r="I24" i="6"/>
  <c r="I27" i="6" s="1"/>
  <c r="H24" i="6"/>
  <c r="H27" i="6" s="1"/>
  <c r="H16" i="6"/>
  <c r="I15" i="6"/>
  <c r="H15" i="6"/>
  <c r="I14" i="6"/>
  <c r="H14" i="6"/>
  <c r="I11" i="6"/>
  <c r="I16" i="6" s="1"/>
  <c r="G44" i="9" l="1"/>
  <c r="G39" i="9"/>
  <c r="G45" i="9" s="1"/>
  <c r="I45" i="9"/>
  <c r="I44" i="9"/>
  <c r="I39" i="9"/>
  <c r="E19" i="8"/>
  <c r="E21" i="8" s="1"/>
  <c r="F19" i="8"/>
  <c r="F21" i="8" s="1"/>
  <c r="G19" i="8"/>
  <c r="G21" i="8" s="1"/>
  <c r="H19" i="8"/>
  <c r="I19" i="8"/>
  <c r="E20" i="8"/>
  <c r="F20" i="8"/>
  <c r="G20" i="8"/>
  <c r="H20" i="8"/>
  <c r="I20" i="8"/>
  <c r="H21" i="8"/>
  <c r="I21" i="8"/>
  <c r="E22" i="8"/>
  <c r="F22" i="8"/>
  <c r="G22" i="8"/>
  <c r="H22" i="8"/>
  <c r="I22" i="8"/>
  <c r="H23" i="8"/>
  <c r="I23" i="8"/>
  <c r="H22" i="7"/>
  <c r="H40" i="7"/>
  <c r="H40" i="2"/>
  <c r="H22" i="2"/>
  <c r="G23" i="8" l="1"/>
  <c r="E23" i="8"/>
  <c r="F23" i="8"/>
  <c r="G39" i="2" l="1"/>
  <c r="I39" i="2"/>
  <c r="H34" i="2" l="1"/>
  <c r="H27" i="2"/>
  <c r="H23" i="2"/>
  <c r="F23" i="7" l="1"/>
  <c r="I16" i="2" l="1"/>
  <c r="G9" i="7"/>
  <c r="G38" i="2"/>
  <c r="G20" i="2"/>
  <c r="I36" i="2"/>
  <c r="N31" i="10"/>
  <c r="N34" i="10" s="1"/>
  <c r="M31" i="10"/>
  <c r="M34" i="10" s="1"/>
  <c r="L31" i="10"/>
  <c r="L34" i="10" s="1"/>
  <c r="L41" i="10" s="1"/>
  <c r="L44" i="10" s="1"/>
  <c r="K31" i="10"/>
  <c r="K34" i="10" s="1"/>
  <c r="K41" i="10" s="1"/>
  <c r="K44" i="10" s="1"/>
  <c r="J31" i="10"/>
  <c r="J34" i="10" s="1"/>
  <c r="I31" i="10"/>
  <c r="I34" i="10" s="1"/>
  <c r="H31" i="10"/>
  <c r="H34" i="10" s="1"/>
  <c r="G31" i="10"/>
  <c r="G34" i="10" s="1"/>
  <c r="F31" i="10"/>
  <c r="F34" i="10" s="1"/>
  <c r="F37" i="10" s="1"/>
  <c r="F42" i="10" s="1"/>
  <c r="E31" i="10"/>
  <c r="E34" i="10" s="1"/>
  <c r="E37" i="10" s="1"/>
  <c r="E42" i="10" s="1"/>
  <c r="O44" i="9"/>
  <c r="N44" i="9"/>
  <c r="M44" i="9"/>
  <c r="L44" i="9"/>
  <c r="J44" i="9"/>
  <c r="H44" i="9"/>
  <c r="F44" i="9"/>
  <c r="O39" i="9"/>
  <c r="N39" i="9"/>
  <c r="M39" i="9"/>
  <c r="L39" i="9"/>
  <c r="J39" i="9"/>
  <c r="H39" i="9"/>
  <c r="F39" i="9"/>
  <c r="O27" i="9"/>
  <c r="N27" i="9"/>
  <c r="M27" i="9"/>
  <c r="L27" i="9"/>
  <c r="K27" i="9"/>
  <c r="J27" i="9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O44" i="6"/>
  <c r="N44" i="6"/>
  <c r="M44" i="6"/>
  <c r="L44" i="6"/>
  <c r="K44" i="6"/>
  <c r="J44" i="6"/>
  <c r="I44" i="6"/>
  <c r="H44" i="6"/>
  <c r="G44" i="6"/>
  <c r="F44" i="6"/>
  <c r="O39" i="6"/>
  <c r="O45" i="6" s="1"/>
  <c r="N39" i="6"/>
  <c r="M39" i="6"/>
  <c r="L39" i="6"/>
  <c r="K39" i="6"/>
  <c r="J39" i="6"/>
  <c r="I39" i="6"/>
  <c r="H39" i="6"/>
  <c r="H45" i="6" s="1"/>
  <c r="G39" i="6"/>
  <c r="F39" i="6"/>
  <c r="O27" i="6"/>
  <c r="N27" i="6"/>
  <c r="M27" i="6"/>
  <c r="L27" i="6"/>
  <c r="K27" i="6"/>
  <c r="J27" i="6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M45" i="9" l="1"/>
  <c r="L45" i="6"/>
  <c r="G31" i="2"/>
  <c r="G34" i="2"/>
  <c r="O45" i="9"/>
  <c r="G40" i="2"/>
  <c r="G21" i="2"/>
  <c r="F45" i="6"/>
  <c r="N45" i="6"/>
  <c r="I40" i="7"/>
  <c r="K37" i="10"/>
  <c r="K42" i="10" s="1"/>
  <c r="G13" i="2"/>
  <c r="I45" i="6"/>
  <c r="J45" i="9"/>
  <c r="K45" i="6"/>
  <c r="G31" i="7"/>
  <c r="G39" i="7"/>
  <c r="N45" i="9"/>
  <c r="G20" i="7"/>
  <c r="G10" i="7"/>
  <c r="G24" i="7"/>
  <c r="G28" i="7"/>
  <c r="G32" i="7"/>
  <c r="G36" i="7"/>
  <c r="G40" i="7"/>
  <c r="H45" i="9"/>
  <c r="G21" i="7"/>
  <c r="G25" i="7"/>
  <c r="G29" i="7"/>
  <c r="G33" i="7"/>
  <c r="G37" i="7"/>
  <c r="G26" i="2"/>
  <c r="G26" i="7"/>
  <c r="G30" i="7"/>
  <c r="G34" i="7"/>
  <c r="G38" i="7"/>
  <c r="G17" i="7"/>
  <c r="E41" i="10"/>
  <c r="E44" i="10" s="1"/>
  <c r="G19" i="7"/>
  <c r="G23" i="7"/>
  <c r="G14" i="7"/>
  <c r="G12" i="7"/>
  <c r="G27" i="7"/>
  <c r="G35" i="7"/>
  <c r="F45" i="9"/>
  <c r="H41" i="10"/>
  <c r="H44" i="10" s="1"/>
  <c r="H37" i="10"/>
  <c r="H42" i="10" s="1"/>
  <c r="I37" i="10"/>
  <c r="I42" i="10" s="1"/>
  <c r="I41" i="10"/>
  <c r="I44" i="10" s="1"/>
  <c r="L37" i="10"/>
  <c r="L42" i="10" s="1"/>
  <c r="G9" i="2"/>
  <c r="I22" i="2"/>
  <c r="G22" i="2"/>
  <c r="G10" i="2"/>
  <c r="L45" i="9"/>
  <c r="G16" i="2"/>
  <c r="G14" i="2"/>
  <c r="F41" i="10"/>
  <c r="F44" i="10" s="1"/>
  <c r="G45" i="6"/>
  <c r="J45" i="6"/>
  <c r="M45" i="6"/>
  <c r="G19" i="2"/>
  <c r="G37" i="10"/>
  <c r="G42" i="10" s="1"/>
  <c r="G41" i="10"/>
  <c r="G44" i="10" s="1"/>
  <c r="M37" i="10"/>
  <c r="M42" i="10" s="1"/>
  <c r="M41" i="10"/>
  <c r="M44" i="10" s="1"/>
  <c r="N41" i="10"/>
  <c r="N44" i="10" s="1"/>
  <c r="N37" i="10"/>
  <c r="N42" i="10" s="1"/>
  <c r="J41" i="10"/>
  <c r="J44" i="10" s="1"/>
  <c r="J37" i="10"/>
  <c r="J42" i="10" s="1"/>
  <c r="G29" i="2"/>
  <c r="G30" i="2"/>
  <c r="I40" i="2"/>
  <c r="G17" i="2"/>
  <c r="G24" i="2"/>
  <c r="G35" i="2"/>
  <c r="G37" i="2"/>
  <c r="G11" i="7"/>
  <c r="G28" i="2"/>
  <c r="G16" i="7"/>
  <c r="G18" i="7"/>
  <c r="I22" i="7"/>
  <c r="G15" i="2"/>
  <c r="G32" i="2"/>
  <c r="G27" i="2"/>
  <c r="G12" i="2"/>
  <c r="G13" i="7"/>
  <c r="G18" i="2"/>
  <c r="G15" i="7"/>
  <c r="G22" i="7"/>
  <c r="G11" i="2"/>
  <c r="G33" i="2"/>
  <c r="G23" i="2"/>
  <c r="G25" i="2"/>
  <c r="G36" i="2"/>
</calcChain>
</file>

<file path=xl/sharedStrings.xml><?xml version="1.0" encoding="utf-8"?>
<sst xmlns="http://schemas.openxmlformats.org/spreadsheetml/2006/main" count="427" uniqueCount="260">
  <si>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</si>
  <si>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</si>
  <si>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</si>
  <si>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</si>
  <si>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</si>
  <si>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</si>
  <si>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</si>
  <si>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</si>
  <si>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</si>
  <si>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</si>
  <si>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</si>
  <si>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</si>
  <si>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</si>
  <si>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</si>
  <si>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</si>
  <si>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</si>
  <si>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</si>
  <si>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</si>
  <si>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</si>
  <si>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</si>
  <si>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</si>
  <si>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</si>
  <si>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</si>
  <si>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</si>
  <si>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</si>
  <si>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</si>
  <si>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</si>
  <si>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</si>
  <si>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</si>
  <si>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</si>
  <si>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</si>
  <si>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</si>
  <si>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</si>
  <si>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</si>
  <si>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</si>
  <si>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</si>
  <si>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</si>
  <si>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</si>
  <si>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</si>
  <si>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</si>
  <si>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</si>
  <si>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</si>
  <si>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</si>
  <si>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</si>
  <si>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</si>
  <si>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</si>
  <si>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</si>
  <si>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</si>
  <si>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</si>
  <si>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</si>
  <si>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</si>
  <si>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</si>
  <si>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</si>
  <si>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</si>
  <si>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</si>
  <si>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</si>
  <si>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</si>
  <si>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</si>
  <si>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</si>
  <si>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</si>
  <si>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</si>
  <si>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</si>
  <si>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</si>
  <si>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</si>
  <si>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</si>
  <si>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</si>
  <si>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</si>
  <si>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</si>
  <si>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</si>
  <si>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</si>
  <si>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</si>
  <si>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</si>
  <si>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</si>
  <si>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</si>
  <si>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</si>
  <si>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</si>
  <si>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</si>
  <si>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</si>
  <si>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</si>
  <si>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</si>
  <si>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</si>
  <si>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</si>
  <si>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</si>
  <si>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</si>
  <si>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</si>
  <si>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</si>
  <si>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</si>
  <si>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</si>
  <si>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</si>
  <si>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</si>
  <si>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</si>
  <si>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</si>
  <si>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</si>
  <si>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</si>
  <si>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</si>
  <si>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</si>
  <si>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</si>
  <si>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</si>
  <si>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</si>
  <si>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</si>
  <si>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</si>
  <si>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</si>
  <si>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</si>
  <si>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</si>
  <si>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</si>
  <si>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</si>
  <si>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</si>
  <si>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</si>
  <si>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</si>
  <si>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</si>
  <si>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</si>
  <si>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</si>
  <si>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</si>
  <si>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</si>
  <si>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</si>
  <si>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</si>
  <si>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</si>
  <si>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</si>
  <si>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</si>
  <si>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</si>
  <si>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</si>
  <si>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</si>
  <si>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</si>
  <si>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</si>
  <si>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</si>
  <si>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</si>
  <si>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</si>
  <si>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</si>
  <si>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</si>
  <si>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</si>
  <si>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</si>
  <si>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</si>
  <si>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</si>
  <si>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</si>
  <si>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</si>
  <si>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</si>
  <si>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</si>
  <si>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</si>
  <si>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</si>
  <si>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</si>
  <si>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</si>
  <si>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</si>
  <si>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</si>
  <si>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</si>
  <si>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</si>
  <si>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</si>
  <si>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</si>
  <si>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</si>
  <si>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</si>
  <si>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</si>
  <si>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</si>
  <si>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</si>
  <si>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</si>
  <si>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</si>
  <si>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</si>
  <si>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</si>
  <si>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</si>
  <si>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</si>
  <si>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</si>
  <si>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</si>
  <si>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</si>
  <si>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</si>
  <si>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</si>
  <si>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</si>
  <si>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</si>
  <si>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</si>
  <si>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</si>
  <si>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</si>
  <si>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</si>
  <si>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</si>
  <si>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</si>
  <si>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</si>
  <si>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</si>
  <si>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</si>
  <si>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</si>
  <si>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</si>
  <si>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</si>
  <si>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</si>
  <si>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</si>
  <si>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</si>
  <si>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</si>
  <si>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</si>
  <si>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</si>
  <si>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</si>
  <si>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</si>
  <si>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</si>
  <si>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</si>
  <si>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</si>
  <si>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</si>
  <si>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</si>
  <si>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</si>
  <si>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</si>
  <si>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</si>
  <si>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</si>
  <si>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</si>
  <si>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</si>
  <si>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</si>
  <si>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</si>
  <si>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</si>
  <si>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</si>
  <si>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</si>
  <si>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</si>
  <si>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</si>
  <si>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</si>
  <si>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</si>
  <si>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</si>
  <si>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</si>
  <si>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</si>
  <si>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</si>
  <si>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</si>
  <si>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</si>
  <si>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</si>
  <si>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</si>
  <si>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</si>
  <si>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</si>
  <si>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</si>
  <si>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</si>
  <si>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</si>
  <si>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</si>
  <si>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</si>
  <si>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</si>
  <si>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</si>
  <si>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</si>
  <si>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</si>
  <si>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</si>
  <si>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</si>
  <si>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</si>
  <si>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</si>
  <si>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</si>
  <si>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</si>
  <si>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</si>
  <si>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</si>
  <si>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</si>
  <si>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</si>
  <si>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</si>
  <si>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</si>
  <si>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</si>
  <si>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</si>
  <si>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</si>
  <si>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</si>
  <si>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</si>
  <si>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</si>
  <si>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</si>
  <si>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</si>
  <si>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－</t>
    <phoneticPr fontId="15"/>
  </si>
  <si>
    <t>農業集落排水事業</t>
  </si>
  <si>
    <t>宅地造成事業</t>
  </si>
  <si>
    <t>駐車場整備事業</t>
  </si>
  <si>
    <t>団体名</t>
    <phoneticPr fontId="15"/>
  </si>
  <si>
    <t>交通事業会計</t>
    <rPh sb="0" eb="6">
      <t>コウツウジギョウカイケイ</t>
    </rPh>
    <phoneticPr fontId="7"/>
  </si>
  <si>
    <t>令和５年度</t>
    <rPh sb="3" eb="5">
      <t>ネンド</t>
    </rPh>
    <phoneticPr fontId="7"/>
  </si>
  <si>
    <t>令和４年度</t>
    <phoneticPr fontId="7"/>
  </si>
  <si>
    <t>病院事業会計</t>
    <rPh sb="0" eb="1">
      <t>ゴ</t>
    </rPh>
    <rPh sb="1" eb="3">
      <t>ソンプ</t>
    </rPh>
    <phoneticPr fontId="7"/>
  </si>
  <si>
    <t>病院事業会計</t>
    <phoneticPr fontId="7"/>
  </si>
  <si>
    <t>水道事業会計</t>
    <rPh sb="0" eb="2">
      <t>スイドウ</t>
    </rPh>
    <rPh sb="2" eb="4">
      <t>ジギョウ</t>
    </rPh>
    <rPh sb="4" eb="6">
      <t>カイケイ</t>
    </rPh>
    <phoneticPr fontId="7"/>
  </si>
  <si>
    <t>下水道事業会計</t>
    <rPh sb="0" eb="3">
      <t>ゲスイドウ</t>
    </rPh>
    <rPh sb="3" eb="5">
      <t>ジギョウ</t>
    </rPh>
    <rPh sb="5" eb="7">
      <t>カイケイ</t>
    </rPh>
    <phoneticPr fontId="7"/>
  </si>
  <si>
    <t>工業用水道事業会計</t>
    <rPh sb="0" eb="2">
      <t>コウギョウ</t>
    </rPh>
    <rPh sb="2" eb="3">
      <t>ヨウ</t>
    </rPh>
    <rPh sb="3" eb="5">
      <t>スイドウ</t>
    </rPh>
    <rPh sb="5" eb="7">
      <t>ジギョウ</t>
    </rPh>
    <rPh sb="7" eb="9">
      <t>カイケイ</t>
    </rPh>
    <phoneticPr fontId="7"/>
  </si>
  <si>
    <t>熊本市</t>
    <rPh sb="0" eb="3">
      <t>クマモトシ</t>
    </rPh>
    <phoneticPr fontId="7"/>
  </si>
  <si>
    <t>熊本市</t>
    <phoneticPr fontId="7"/>
  </si>
  <si>
    <t>熊本市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</si>
</sst>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sz val="11"/>
      <name val="MS UI Gothic"/>
      <family val="1"/>
      <charset val="128"/>
    </font>
    <font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19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4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41" fontId="0" fillId="0" borderId="8" xfId="0" applyNumberForma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2" fillId="0" borderId="8" xfId="1" applyNumberFormat="1" applyFont="1" applyBorder="1" applyAlignment="1">
      <alignment vertical="center"/>
    </xf>
    <xf numFmtId="177" fontId="18" fillId="0" borderId="8" xfId="1" applyNumberFormat="1" applyFont="1" applyBorder="1" applyAlignment="1">
      <alignment horizontal="right" vertical="center"/>
    </xf>
    <xf numFmtId="178" fontId="2" fillId="0" borderId="8" xfId="1" applyNumberFormat="1" applyFont="1" applyBorder="1" applyAlignment="1">
      <alignment vertical="center"/>
    </xf>
    <xf numFmtId="177" fontId="2" fillId="0" borderId="8" xfId="1" applyNumberFormat="1" applyBorder="1" applyAlignment="1">
      <alignment vertical="center"/>
    </xf>
    <xf numFmtId="177" fontId="2" fillId="0" borderId="8" xfId="1" applyNumberFormat="1" applyBorder="1" applyAlignment="1">
      <alignment vertical="center"/>
    </xf>
    <xf numFmtId="177" fontId="19" fillId="0" borderId="8" xfId="1" applyNumberFormat="1" applyFont="1" applyBorder="1" applyAlignment="1">
      <alignment vertical="center"/>
    </xf>
    <xf numFmtId="0" fontId="20" fillId="0" borderId="4" xfId="0" applyFont="1" applyBorder="1" applyAlignment="1">
      <alignment horizontal="distributed" vertical="center" justifyLastLine="1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41" fontId="16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H3" activeCellId="1" sqref="E1 H3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101" t="s">
        <v>0</v>
      </c>
      <c r="B1" s="101"/>
      <c r="C1" s="101"/>
      <c r="D1" s="101"/>
      <c r="E1" s="100" t="s">
        <v>257</v>
      </c>
      <c r="F1" s="2"/>
    </row>
    <row r="3" spans="1:9" ht="14">
      <c r="A3" s="10" t="s">
        <v>103</v>
      </c>
    </row>
    <row r="5" spans="1:9">
      <c r="A5" s="9" t="s">
        <v>233</v>
      </c>
    </row>
    <row r="6" spans="1:9" ht="14">
      <c r="A6" s="3"/>
      <c r="G6" s="103" t="s">
        <v>104</v>
      </c>
      <c r="H6" s="104"/>
      <c r="I6" s="104"/>
    </row>
    <row r="7" spans="1:9" ht="27" customHeight="1">
      <c r="A7" s="8"/>
      <c r="B7" s="4"/>
      <c r="C7" s="4"/>
      <c r="D7" s="4"/>
      <c r="E7" s="59"/>
      <c r="F7" s="51" t="s">
        <v>234</v>
      </c>
      <c r="G7" s="51"/>
      <c r="H7" s="51" t="s">
        <v>231</v>
      </c>
      <c r="I7" s="52" t="s">
        <v>20</v>
      </c>
    </row>
    <row r="8" spans="1:9" ht="17.149999999999999" customHeight="1">
      <c r="A8" s="5"/>
      <c r="B8" s="6"/>
      <c r="C8" s="6"/>
      <c r="D8" s="6"/>
      <c r="E8" s="60"/>
      <c r="F8" s="53" t="s">
        <v>101</v>
      </c>
      <c r="G8" s="53" t="s">
        <v>1</v>
      </c>
      <c r="H8" s="53" t="s">
        <v>228</v>
      </c>
      <c r="I8" s="54"/>
    </row>
    <row r="9" spans="1:9" ht="18" customHeight="1">
      <c r="A9" s="102" t="s">
        <v>79</v>
      </c>
      <c r="B9" s="102" t="s">
        <v>80</v>
      </c>
      <c r="C9" s="61" t="s">
        <v>2</v>
      </c>
      <c r="D9" s="55"/>
      <c r="E9" s="55"/>
      <c r="F9" s="56">
        <v>133778</v>
      </c>
      <c r="G9" s="57">
        <f t="shared" ref="G9:G22" si="0">F9/$F$22*100</f>
        <v>31.770209936354139</v>
      </c>
      <c r="H9" s="94">
        <v>125877</v>
      </c>
      <c r="I9" s="57">
        <f t="shared" ref="I9:I21" si="1">(F9/H9-1)*100</f>
        <v>6.2767622361511677</v>
      </c>
    </row>
    <row r="10" spans="1:9" ht="18" customHeight="1">
      <c r="A10" s="102"/>
      <c r="B10" s="102"/>
      <c r="C10" s="63"/>
      <c r="D10" s="61" t="s">
        <v>21</v>
      </c>
      <c r="E10" s="55"/>
      <c r="F10" s="56">
        <v>68079</v>
      </c>
      <c r="G10" s="57">
        <f t="shared" si="0"/>
        <v>16.167711598746081</v>
      </c>
      <c r="H10" s="94">
        <v>61331</v>
      </c>
      <c r="I10" s="57">
        <f t="shared" si="1"/>
        <v>11.002592489931672</v>
      </c>
    </row>
    <row r="11" spans="1:9" ht="18" customHeight="1">
      <c r="A11" s="102"/>
      <c r="B11" s="102"/>
      <c r="C11" s="50"/>
      <c r="D11" s="50"/>
      <c r="E11" s="30" t="s">
        <v>22</v>
      </c>
      <c r="F11" s="56">
        <v>57027</v>
      </c>
      <c r="G11" s="57">
        <f t="shared" si="0"/>
        <v>13.54303220290681</v>
      </c>
      <c r="H11" s="94">
        <v>50249</v>
      </c>
      <c r="I11" s="57">
        <f t="shared" si="1"/>
        <v>13.488825648271607</v>
      </c>
    </row>
    <row r="12" spans="1:9" ht="18" customHeight="1">
      <c r="A12" s="102"/>
      <c r="B12" s="102"/>
      <c r="C12" s="50"/>
      <c r="D12" s="29"/>
      <c r="E12" s="30" t="s">
        <v>23</v>
      </c>
      <c r="F12" s="56">
        <v>6552</v>
      </c>
      <c r="G12" s="57">
        <f>F12/$F$22*100</f>
        <v>1.5559988600740953</v>
      </c>
      <c r="H12" s="94">
        <v>6519</v>
      </c>
      <c r="I12" s="57">
        <f t="shared" si="1"/>
        <v>0.5062126092959085</v>
      </c>
    </row>
    <row r="13" spans="1:9" ht="18" customHeight="1">
      <c r="A13" s="102"/>
      <c r="B13" s="102"/>
      <c r="C13" s="62"/>
      <c r="D13" s="55" t="s">
        <v>24</v>
      </c>
      <c r="E13" s="55"/>
      <c r="F13" s="56">
        <v>46117</v>
      </c>
      <c r="G13" s="57">
        <f t="shared" si="0"/>
        <v>10.952075615085018</v>
      </c>
      <c r="H13" s="94">
        <v>45092</v>
      </c>
      <c r="I13" s="57">
        <f t="shared" si="1"/>
        <v>2.2731304887785075</v>
      </c>
    </row>
    <row r="14" spans="1:9" ht="18" customHeight="1">
      <c r="A14" s="102"/>
      <c r="B14" s="102"/>
      <c r="C14" s="55" t="s">
        <v>3</v>
      </c>
      <c r="D14" s="55"/>
      <c r="E14" s="55"/>
      <c r="F14" s="56">
        <v>2282</v>
      </c>
      <c r="G14" s="57">
        <f t="shared" si="0"/>
        <v>0.54193977391469561</v>
      </c>
      <c r="H14" s="94">
        <v>2267</v>
      </c>
      <c r="I14" s="57">
        <f t="shared" si="1"/>
        <v>0.66166740185267248</v>
      </c>
    </row>
    <row r="15" spans="1:9" ht="18" customHeight="1">
      <c r="A15" s="102"/>
      <c r="B15" s="102"/>
      <c r="C15" s="55" t="s">
        <v>4</v>
      </c>
      <c r="D15" s="55"/>
      <c r="E15" s="55"/>
      <c r="F15" s="56">
        <v>66206</v>
      </c>
      <c r="G15" s="57">
        <f t="shared" si="0"/>
        <v>15.722903011304265</v>
      </c>
      <c r="H15" s="94">
        <v>60056</v>
      </c>
      <c r="I15" s="57">
        <f t="shared" si="1"/>
        <v>10.240442253896354</v>
      </c>
    </row>
    <row r="16" spans="1:9" ht="18" customHeight="1">
      <c r="A16" s="102"/>
      <c r="B16" s="102"/>
      <c r="C16" s="55" t="s">
        <v>25</v>
      </c>
      <c r="D16" s="55"/>
      <c r="E16" s="55"/>
      <c r="F16" s="56">
        <v>8832</v>
      </c>
      <c r="G16" s="57">
        <f t="shared" si="0"/>
        <v>2.0974636648617841</v>
      </c>
      <c r="H16" s="94">
        <v>8862</v>
      </c>
      <c r="I16" s="57">
        <f>(F16/H16-1)*100</f>
        <v>-0.33852403520649998</v>
      </c>
    </row>
    <row r="17" spans="1:9" ht="18" customHeight="1">
      <c r="A17" s="102"/>
      <c r="B17" s="102"/>
      <c r="C17" s="55" t="s">
        <v>5</v>
      </c>
      <c r="D17" s="55"/>
      <c r="E17" s="55"/>
      <c r="F17" s="56">
        <v>99879</v>
      </c>
      <c r="G17" s="57">
        <f t="shared" si="0"/>
        <v>23.719720718153319</v>
      </c>
      <c r="H17" s="94">
        <v>93890</v>
      </c>
      <c r="I17" s="57">
        <f t="shared" si="1"/>
        <v>6.3787410799872157</v>
      </c>
    </row>
    <row r="18" spans="1:9" ht="18" customHeight="1">
      <c r="A18" s="102"/>
      <c r="B18" s="102"/>
      <c r="C18" s="55" t="s">
        <v>26</v>
      </c>
      <c r="D18" s="55"/>
      <c r="E18" s="55"/>
      <c r="F18" s="56">
        <v>24828</v>
      </c>
      <c r="G18" s="57">
        <f t="shared" si="0"/>
        <v>5.8962667426617275</v>
      </c>
      <c r="H18" s="94">
        <v>24142</v>
      </c>
      <c r="I18" s="57">
        <f t="shared" si="1"/>
        <v>2.8415210007455949</v>
      </c>
    </row>
    <row r="19" spans="1:9" ht="18" customHeight="1">
      <c r="A19" s="102"/>
      <c r="B19" s="102"/>
      <c r="C19" s="55" t="s">
        <v>27</v>
      </c>
      <c r="D19" s="55"/>
      <c r="E19" s="55"/>
      <c r="F19" s="56">
        <v>4227</v>
      </c>
      <c r="G19" s="57">
        <f t="shared" si="0"/>
        <v>1.0038472499287547</v>
      </c>
      <c r="H19" s="94">
        <v>3926</v>
      </c>
      <c r="I19" s="57">
        <f t="shared" si="1"/>
        <v>7.6668364747835005</v>
      </c>
    </row>
    <row r="20" spans="1:9" ht="18" customHeight="1">
      <c r="A20" s="102"/>
      <c r="B20" s="102"/>
      <c r="C20" s="55" t="s">
        <v>6</v>
      </c>
      <c r="D20" s="55"/>
      <c r="E20" s="55"/>
      <c r="F20" s="56">
        <v>32974</v>
      </c>
      <c r="G20" s="57">
        <f t="shared" si="0"/>
        <v>7.8308159969601974</v>
      </c>
      <c r="H20" s="94">
        <v>33356</v>
      </c>
      <c r="I20" s="57">
        <f t="shared" si="1"/>
        <v>-1.14522124955031</v>
      </c>
    </row>
    <row r="21" spans="1:9" ht="18" customHeight="1">
      <c r="A21" s="102"/>
      <c r="B21" s="102"/>
      <c r="C21" s="55" t="s">
        <v>7</v>
      </c>
      <c r="D21" s="55"/>
      <c r="E21" s="55"/>
      <c r="F21" s="56">
        <v>48075</v>
      </c>
      <c r="G21" s="57">
        <f t="shared" si="0"/>
        <v>11.417070390424621</v>
      </c>
      <c r="H21" s="94">
        <v>51446</v>
      </c>
      <c r="I21" s="57">
        <f t="shared" si="1"/>
        <v>-6.552501652217857</v>
      </c>
    </row>
    <row r="22" spans="1:9" ht="18" customHeight="1">
      <c r="A22" s="102"/>
      <c r="B22" s="102"/>
      <c r="C22" s="55" t="s">
        <v>8</v>
      </c>
      <c r="D22" s="55"/>
      <c r="E22" s="55"/>
      <c r="F22" s="56">
        <v>421080</v>
      </c>
      <c r="G22" s="57">
        <f t="shared" si="0"/>
        <v>100</v>
      </c>
      <c r="H22" s="56">
        <f>SUM(H9,H14:H21)</f>
        <v>403822</v>
      </c>
      <c r="I22" s="57">
        <f t="shared" ref="I22:I40" si="2">(F22/H22-1)*100</f>
        <v>4.2736651296858552</v>
      </c>
    </row>
    <row r="23" spans="1:9" ht="18" customHeight="1">
      <c r="A23" s="102"/>
      <c r="B23" s="102" t="s">
        <v>81</v>
      </c>
      <c r="C23" s="64" t="s">
        <v>9</v>
      </c>
      <c r="D23" s="30"/>
      <c r="E23" s="30"/>
      <c r="F23" s="56">
        <v>250790</v>
      </c>
      <c r="G23" s="57">
        <f t="shared" ref="G23:G37" si="3">F23/$F$40*100</f>
        <v>59.558753681010735</v>
      </c>
      <c r="H23" s="94">
        <f>SUM(H24:H26)</f>
        <v>245948</v>
      </c>
      <c r="I23" s="57">
        <f t="shared" si="2"/>
        <v>1.96870883276139</v>
      </c>
    </row>
    <row r="24" spans="1:9" ht="18" customHeight="1">
      <c r="A24" s="102"/>
      <c r="B24" s="102"/>
      <c r="C24" s="63"/>
      <c r="D24" s="30" t="s">
        <v>10</v>
      </c>
      <c r="E24" s="30"/>
      <c r="F24" s="56">
        <v>86749</v>
      </c>
      <c r="G24" s="57">
        <f t="shared" si="3"/>
        <v>20.601548399354041</v>
      </c>
      <c r="H24" s="94">
        <v>87070</v>
      </c>
      <c r="I24" s="57">
        <f t="shared" si="2"/>
        <v>-0.36866888710233026</v>
      </c>
    </row>
    <row r="25" spans="1:9" ht="18" customHeight="1">
      <c r="A25" s="102"/>
      <c r="B25" s="102"/>
      <c r="C25" s="63"/>
      <c r="D25" s="30" t="s">
        <v>28</v>
      </c>
      <c r="E25" s="30"/>
      <c r="F25" s="56">
        <v>125520</v>
      </c>
      <c r="G25" s="57">
        <f t="shared" si="3"/>
        <v>29.809062410943287</v>
      </c>
      <c r="H25" s="94">
        <v>121399</v>
      </c>
      <c r="I25" s="57">
        <f t="shared" si="2"/>
        <v>3.3945913887264201</v>
      </c>
    </row>
    <row r="26" spans="1:9" ht="18" customHeight="1">
      <c r="A26" s="102"/>
      <c r="B26" s="102"/>
      <c r="C26" s="62"/>
      <c r="D26" s="30" t="s">
        <v>11</v>
      </c>
      <c r="E26" s="30"/>
      <c r="F26" s="56">
        <v>38522</v>
      </c>
      <c r="G26" s="57">
        <f t="shared" si="3"/>
        <v>9.1483803552769061</v>
      </c>
      <c r="H26" s="94">
        <v>37479</v>
      </c>
      <c r="I26" s="57">
        <f t="shared" si="2"/>
        <v>2.7828917527148445</v>
      </c>
    </row>
    <row r="27" spans="1:9" ht="18" customHeight="1">
      <c r="A27" s="102"/>
      <c r="B27" s="102"/>
      <c r="C27" s="64" t="s">
        <v>12</v>
      </c>
      <c r="D27" s="30"/>
      <c r="E27" s="30"/>
      <c r="F27" s="56">
        <v>115054</v>
      </c>
      <c r="G27" s="57">
        <f t="shared" si="3"/>
        <v>27.323548969316995</v>
      </c>
      <c r="H27" s="94">
        <f>SUM(H28:H33)+120</f>
        <v>110674</v>
      </c>
      <c r="I27" s="57">
        <f t="shared" si="2"/>
        <v>3.9575690767479355</v>
      </c>
    </row>
    <row r="28" spans="1:9" ht="18" customHeight="1">
      <c r="A28" s="102"/>
      <c r="B28" s="102"/>
      <c r="C28" s="63"/>
      <c r="D28" s="30" t="s">
        <v>13</v>
      </c>
      <c r="E28" s="30"/>
      <c r="F28" s="56">
        <v>50505</v>
      </c>
      <c r="G28" s="57">
        <f t="shared" si="3"/>
        <v>11.994157879737816</v>
      </c>
      <c r="H28" s="94">
        <v>47715</v>
      </c>
      <c r="I28" s="57">
        <f t="shared" si="2"/>
        <v>5.8472178560201149</v>
      </c>
    </row>
    <row r="29" spans="1:9" ht="18" customHeight="1">
      <c r="A29" s="102"/>
      <c r="B29" s="102"/>
      <c r="C29" s="63"/>
      <c r="D29" s="30" t="s">
        <v>29</v>
      </c>
      <c r="E29" s="30"/>
      <c r="F29" s="56">
        <v>5314</v>
      </c>
      <c r="G29" s="57">
        <f t="shared" si="3"/>
        <v>1.2619929704569204</v>
      </c>
      <c r="H29" s="94">
        <v>5195</v>
      </c>
      <c r="I29" s="57">
        <f t="shared" si="2"/>
        <v>2.2906641000962402</v>
      </c>
    </row>
    <row r="30" spans="1:9" ht="18" customHeight="1">
      <c r="A30" s="102"/>
      <c r="B30" s="102"/>
      <c r="C30" s="63"/>
      <c r="D30" s="30" t="s">
        <v>30</v>
      </c>
      <c r="E30" s="30"/>
      <c r="F30" s="56">
        <v>27497</v>
      </c>
      <c r="G30" s="57">
        <f t="shared" si="3"/>
        <v>6.5301130426522276</v>
      </c>
      <c r="H30" s="94">
        <v>26325</v>
      </c>
      <c r="I30" s="57">
        <f t="shared" si="2"/>
        <v>4.4520417853751271</v>
      </c>
    </row>
    <row r="31" spans="1:9" ht="18" customHeight="1">
      <c r="A31" s="102"/>
      <c r="B31" s="102"/>
      <c r="C31" s="63"/>
      <c r="D31" s="30" t="s">
        <v>31</v>
      </c>
      <c r="E31" s="30"/>
      <c r="F31" s="56">
        <v>22453</v>
      </c>
      <c r="G31" s="57">
        <f t="shared" si="3"/>
        <v>5.3322409043412176</v>
      </c>
      <c r="H31" s="94">
        <v>22662</v>
      </c>
      <c r="I31" s="57">
        <f t="shared" si="2"/>
        <v>-0.92224869826140754</v>
      </c>
    </row>
    <row r="32" spans="1:9" ht="18" customHeight="1">
      <c r="A32" s="102"/>
      <c r="B32" s="102"/>
      <c r="C32" s="63"/>
      <c r="D32" s="30" t="s">
        <v>14</v>
      </c>
      <c r="E32" s="30"/>
      <c r="F32" s="56">
        <v>5518</v>
      </c>
      <c r="G32" s="57">
        <f t="shared" si="3"/>
        <v>1.3104398214116082</v>
      </c>
      <c r="H32" s="94">
        <v>4018</v>
      </c>
      <c r="I32" s="57">
        <f t="shared" si="2"/>
        <v>37.332005973120964</v>
      </c>
    </row>
    <row r="33" spans="1:9" ht="18" customHeight="1">
      <c r="A33" s="102"/>
      <c r="B33" s="102"/>
      <c r="C33" s="62"/>
      <c r="D33" s="30" t="s">
        <v>32</v>
      </c>
      <c r="E33" s="30"/>
      <c r="F33" s="56">
        <v>3648</v>
      </c>
      <c r="G33" s="57">
        <f t="shared" si="3"/>
        <v>0.86634368766030212</v>
      </c>
      <c r="H33" s="94">
        <v>4639</v>
      </c>
      <c r="I33" s="57">
        <f t="shared" si="2"/>
        <v>-21.362362578141834</v>
      </c>
    </row>
    <row r="34" spans="1:9" ht="18" customHeight="1">
      <c r="A34" s="102"/>
      <c r="B34" s="102"/>
      <c r="C34" s="64" t="s">
        <v>15</v>
      </c>
      <c r="D34" s="30"/>
      <c r="E34" s="30"/>
      <c r="F34" s="56">
        <v>55235</v>
      </c>
      <c r="G34" s="57">
        <f t="shared" si="3"/>
        <v>13.117459865108769</v>
      </c>
      <c r="H34" s="94">
        <f>H35+H38</f>
        <v>47200</v>
      </c>
      <c r="I34" s="57">
        <f t="shared" si="2"/>
        <v>17.023305084745765</v>
      </c>
    </row>
    <row r="35" spans="1:9" ht="18" customHeight="1">
      <c r="A35" s="102"/>
      <c r="B35" s="102"/>
      <c r="C35" s="63"/>
      <c r="D35" s="64" t="s">
        <v>16</v>
      </c>
      <c r="E35" s="30"/>
      <c r="F35" s="56">
        <v>51836</v>
      </c>
      <c r="G35" s="57">
        <f t="shared" si="3"/>
        <v>12.310249833760805</v>
      </c>
      <c r="H35" s="94">
        <v>44065</v>
      </c>
      <c r="I35" s="57">
        <f t="shared" si="2"/>
        <v>17.635311471689551</v>
      </c>
    </row>
    <row r="36" spans="1:9" ht="18" customHeight="1">
      <c r="A36" s="102"/>
      <c r="B36" s="102"/>
      <c r="C36" s="63"/>
      <c r="D36" s="63"/>
      <c r="E36" s="58" t="s">
        <v>102</v>
      </c>
      <c r="F36" s="56">
        <v>22258</v>
      </c>
      <c r="G36" s="57">
        <f t="shared" si="3"/>
        <v>5.2859314144580605</v>
      </c>
      <c r="H36" s="94">
        <v>18750</v>
      </c>
      <c r="I36" s="57">
        <f>(F36/H36-1)*100</f>
        <v>18.709333333333333</v>
      </c>
    </row>
    <row r="37" spans="1:9" ht="18" customHeight="1">
      <c r="A37" s="102"/>
      <c r="B37" s="102"/>
      <c r="C37" s="63"/>
      <c r="D37" s="62"/>
      <c r="E37" s="30" t="s">
        <v>33</v>
      </c>
      <c r="F37" s="56">
        <v>29578</v>
      </c>
      <c r="G37" s="57">
        <f t="shared" si="3"/>
        <v>7.0243184193027455</v>
      </c>
      <c r="H37" s="94">
        <v>25315</v>
      </c>
      <c r="I37" s="57">
        <f t="shared" si="2"/>
        <v>16.839818289551655</v>
      </c>
    </row>
    <row r="38" spans="1:9" ht="18" customHeight="1">
      <c r="A38" s="102"/>
      <c r="B38" s="102"/>
      <c r="C38" s="63"/>
      <c r="D38" s="55" t="s">
        <v>34</v>
      </c>
      <c r="E38" s="55"/>
      <c r="F38" s="56">
        <v>3400</v>
      </c>
      <c r="G38" s="57">
        <f>F38/$F$40*100</f>
        <v>0.8074475159114658</v>
      </c>
      <c r="H38" s="94">
        <v>3135</v>
      </c>
      <c r="I38" s="57">
        <f t="shared" si="2"/>
        <v>8.4529505582137112</v>
      </c>
    </row>
    <row r="39" spans="1:9" ht="18" customHeight="1">
      <c r="A39" s="102"/>
      <c r="B39" s="102"/>
      <c r="C39" s="62"/>
      <c r="D39" s="55" t="s">
        <v>35</v>
      </c>
      <c r="E39" s="55"/>
      <c r="F39" s="94">
        <v>0</v>
      </c>
      <c r="G39" s="57">
        <f>F39/$F$40*100</f>
        <v>0</v>
      </c>
      <c r="H39" s="94">
        <v>0</v>
      </c>
      <c r="I39" s="57" t="e">
        <f>(F39/H39-1)*100</f>
        <v>#DIV/0!</v>
      </c>
    </row>
    <row r="40" spans="1:9" ht="18" customHeight="1">
      <c r="A40" s="102"/>
      <c r="B40" s="102"/>
      <c r="C40" s="30" t="s">
        <v>17</v>
      </c>
      <c r="D40" s="30"/>
      <c r="E40" s="30"/>
      <c r="F40" s="56">
        <v>421080</v>
      </c>
      <c r="G40" s="57">
        <f>F40/$F$40*100</f>
        <v>100</v>
      </c>
      <c r="H40" s="56">
        <f>SUM(H23,H27,H34)</f>
        <v>403822</v>
      </c>
      <c r="I40" s="57">
        <f t="shared" si="2"/>
        <v>4.2736651296858552</v>
      </c>
    </row>
    <row r="41" spans="1:9" ht="18" customHeight="1">
      <c r="A41" s="26" t="s">
        <v>18</v>
      </c>
      <c r="B41" s="26"/>
    </row>
    <row r="42" spans="1:9" ht="18" customHeight="1">
      <c r="A42" s="27" t="s">
        <v>19</v>
      </c>
      <c r="B42" s="26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0"/>
  <sheetViews>
    <sheetView tabSelected="1" view="pageBreakPreview" zoomScale="94" zoomScaleNormal="100" zoomScaleSheetLayoutView="94" workbookViewId="0">
      <pane xSplit="5" ySplit="7" topLeftCell="F12" activePane="bottomRight" state="frozen"/>
      <selection activeCell="G46" sqref="G46"/>
      <selection pane="topRight" activeCell="G46" sqref="G46"/>
      <selection pane="bottomLeft" activeCell="G46" sqref="G46"/>
      <selection pane="bottomRight" activeCell="J6" sqref="J6:O6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1" t="s">
        <v>258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6" customHeight="1">
      <c r="A6" s="113" t="s">
        <v>44</v>
      </c>
      <c r="B6" s="112"/>
      <c r="C6" s="112"/>
      <c r="D6" s="112"/>
      <c r="E6" s="112"/>
      <c r="F6" s="107" t="s">
        <v>252</v>
      </c>
      <c r="G6" s="105"/>
      <c r="H6" s="107" t="s">
        <v>249</v>
      </c>
      <c r="I6" s="105"/>
      <c r="J6" s="105" t="s">
        <v>254</v>
      </c>
      <c r="K6" s="105"/>
      <c r="L6" s="105" t="s">
        <v>255</v>
      </c>
      <c r="M6" s="105"/>
      <c r="N6" s="105" t="s">
        <v>256</v>
      </c>
      <c r="O6" s="105"/>
    </row>
    <row r="7" spans="1:25" ht="16" customHeight="1">
      <c r="A7" s="112"/>
      <c r="B7" s="112"/>
      <c r="C7" s="112"/>
      <c r="D7" s="112"/>
      <c r="E7" s="112"/>
      <c r="F7" s="53" t="s">
        <v>236</v>
      </c>
      <c r="G7" s="53" t="s">
        <v>231</v>
      </c>
      <c r="H7" s="53" t="s">
        <v>236</v>
      </c>
      <c r="I7" s="53" t="s">
        <v>231</v>
      </c>
      <c r="J7" s="53" t="s">
        <v>236</v>
      </c>
      <c r="K7" s="53" t="s">
        <v>231</v>
      </c>
      <c r="L7" s="53" t="s">
        <v>236</v>
      </c>
      <c r="M7" s="53" t="s">
        <v>231</v>
      </c>
      <c r="N7" s="53" t="s">
        <v>236</v>
      </c>
      <c r="O7" s="53" t="s">
        <v>231</v>
      </c>
    </row>
    <row r="8" spans="1:25" ht="16" customHeight="1">
      <c r="A8" s="110" t="s">
        <v>83</v>
      </c>
      <c r="B8" s="61" t="s">
        <v>45</v>
      </c>
      <c r="C8" s="55"/>
      <c r="D8" s="55"/>
      <c r="E8" s="65" t="s">
        <v>36</v>
      </c>
      <c r="F8" s="97">
        <v>17040</v>
      </c>
      <c r="G8" s="97">
        <v>16704</v>
      </c>
      <c r="H8" s="97">
        <v>2973</v>
      </c>
      <c r="I8" s="97">
        <v>2522</v>
      </c>
      <c r="J8" s="98">
        <v>14097</v>
      </c>
      <c r="K8" s="98">
        <v>13590</v>
      </c>
      <c r="L8" s="98">
        <v>20396</v>
      </c>
      <c r="M8" s="98">
        <v>20115</v>
      </c>
      <c r="N8" s="98">
        <v>6.8</v>
      </c>
      <c r="O8" s="98">
        <v>6.8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10"/>
      <c r="B9" s="63"/>
      <c r="C9" s="55" t="s">
        <v>46</v>
      </c>
      <c r="D9" s="55"/>
      <c r="E9" s="65" t="s">
        <v>37</v>
      </c>
      <c r="F9" s="97">
        <v>16807</v>
      </c>
      <c r="G9" s="97">
        <v>16479.599999999999</v>
      </c>
      <c r="H9" s="97">
        <v>2971</v>
      </c>
      <c r="I9" s="97">
        <v>2512</v>
      </c>
      <c r="J9" s="98">
        <v>14094</v>
      </c>
      <c r="K9" s="98">
        <v>13587</v>
      </c>
      <c r="L9" s="98">
        <v>20373</v>
      </c>
      <c r="M9" s="98">
        <v>20083</v>
      </c>
      <c r="N9" s="98">
        <v>6.8</v>
      </c>
      <c r="O9" s="98">
        <v>6.8</v>
      </c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10"/>
      <c r="B10" s="62"/>
      <c r="C10" s="55" t="s">
        <v>47</v>
      </c>
      <c r="D10" s="55"/>
      <c r="E10" s="65" t="s">
        <v>38</v>
      </c>
      <c r="F10" s="97">
        <v>233</v>
      </c>
      <c r="G10" s="97">
        <v>224.4</v>
      </c>
      <c r="H10" s="97">
        <v>2</v>
      </c>
      <c r="I10" s="97">
        <v>10</v>
      </c>
      <c r="J10" s="67">
        <v>3</v>
      </c>
      <c r="K10" s="67">
        <v>3</v>
      </c>
      <c r="L10" s="98">
        <v>23</v>
      </c>
      <c r="M10" s="98">
        <v>32</v>
      </c>
      <c r="N10" s="98">
        <v>0</v>
      </c>
      <c r="O10" s="98">
        <v>0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10"/>
      <c r="B11" s="61" t="s">
        <v>48</v>
      </c>
      <c r="C11" s="55"/>
      <c r="D11" s="55"/>
      <c r="E11" s="65" t="s">
        <v>39</v>
      </c>
      <c r="F11" s="97">
        <v>17148</v>
      </c>
      <c r="G11" s="97">
        <v>16702</v>
      </c>
      <c r="H11" s="97">
        <v>2624</v>
      </c>
      <c r="I11" s="97">
        <f>SUM(I12:I13)</f>
        <v>2488</v>
      </c>
      <c r="J11" s="98">
        <v>12175</v>
      </c>
      <c r="K11" s="98">
        <v>11782</v>
      </c>
      <c r="L11" s="98">
        <v>19424</v>
      </c>
      <c r="M11" s="98">
        <v>19157</v>
      </c>
      <c r="N11" s="98">
        <v>6.8</v>
      </c>
      <c r="O11" s="98">
        <v>6.8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10"/>
      <c r="B12" s="63"/>
      <c r="C12" s="55" t="s">
        <v>49</v>
      </c>
      <c r="D12" s="55"/>
      <c r="E12" s="65" t="s">
        <v>40</v>
      </c>
      <c r="F12" s="97">
        <v>17136</v>
      </c>
      <c r="G12" s="97">
        <v>16690</v>
      </c>
      <c r="H12" s="97">
        <v>2624</v>
      </c>
      <c r="I12" s="97">
        <v>2488</v>
      </c>
      <c r="J12" s="98">
        <v>12158</v>
      </c>
      <c r="K12" s="98">
        <v>11613</v>
      </c>
      <c r="L12" s="98">
        <v>19402</v>
      </c>
      <c r="M12" s="98">
        <v>19133</v>
      </c>
      <c r="N12" s="98">
        <v>6.5</v>
      </c>
      <c r="O12" s="98">
        <v>6.5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10"/>
      <c r="B13" s="62"/>
      <c r="C13" s="55" t="s">
        <v>50</v>
      </c>
      <c r="D13" s="55"/>
      <c r="E13" s="65" t="s">
        <v>41</v>
      </c>
      <c r="F13" s="99">
        <v>0</v>
      </c>
      <c r="G13" s="97">
        <v>0</v>
      </c>
      <c r="H13" s="67">
        <v>0</v>
      </c>
      <c r="I13" s="67">
        <v>0</v>
      </c>
      <c r="J13" s="67">
        <v>12</v>
      </c>
      <c r="K13" s="67">
        <v>163</v>
      </c>
      <c r="L13" s="98">
        <v>17</v>
      </c>
      <c r="M13" s="98">
        <v>18</v>
      </c>
      <c r="N13" s="98">
        <v>0</v>
      </c>
      <c r="O13" s="98">
        <v>0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10"/>
      <c r="B14" s="55" t="s">
        <v>51</v>
      </c>
      <c r="C14" s="55"/>
      <c r="D14" s="55"/>
      <c r="E14" s="65" t="s">
        <v>87</v>
      </c>
      <c r="F14" s="97">
        <f>F9-F12</f>
        <v>-329</v>
      </c>
      <c r="G14" s="97">
        <f>G9-G12</f>
        <v>-210.40000000000146</v>
      </c>
      <c r="H14" s="97">
        <f>H9-H12</f>
        <v>347</v>
      </c>
      <c r="I14" s="97">
        <f t="shared" ref="I14:O15" si="0">I9-I12</f>
        <v>24</v>
      </c>
      <c r="J14" s="98">
        <f t="shared" si="0"/>
        <v>1936</v>
      </c>
      <c r="K14" s="98">
        <f t="shared" si="0"/>
        <v>1974</v>
      </c>
      <c r="L14" s="98">
        <f t="shared" si="0"/>
        <v>971</v>
      </c>
      <c r="M14" s="98">
        <f t="shared" si="0"/>
        <v>950</v>
      </c>
      <c r="N14" s="98">
        <f t="shared" si="0"/>
        <v>0.29999999999999982</v>
      </c>
      <c r="O14" s="98">
        <f t="shared" si="0"/>
        <v>0.29999999999999982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10"/>
      <c r="B15" s="55" t="s">
        <v>52</v>
      </c>
      <c r="C15" s="55"/>
      <c r="D15" s="55"/>
      <c r="E15" s="65" t="s">
        <v>88</v>
      </c>
      <c r="F15" s="97">
        <f>F10-F13</f>
        <v>233</v>
      </c>
      <c r="G15" s="97">
        <f t="shared" ref="G15" si="1">G10-G13</f>
        <v>224.4</v>
      </c>
      <c r="H15" s="97">
        <f>H10-H13</f>
        <v>2</v>
      </c>
      <c r="I15" s="97">
        <f t="shared" si="0"/>
        <v>10</v>
      </c>
      <c r="J15" s="98">
        <f t="shared" si="0"/>
        <v>-9</v>
      </c>
      <c r="K15" s="98">
        <f t="shared" si="0"/>
        <v>-160</v>
      </c>
      <c r="L15" s="98">
        <f t="shared" si="0"/>
        <v>6</v>
      </c>
      <c r="M15" s="98">
        <f t="shared" si="0"/>
        <v>14</v>
      </c>
      <c r="N15" s="98">
        <f t="shared" si="0"/>
        <v>0</v>
      </c>
      <c r="O15" s="98">
        <f t="shared" si="0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10"/>
      <c r="B16" s="55" t="s">
        <v>53</v>
      </c>
      <c r="C16" s="55"/>
      <c r="D16" s="55"/>
      <c r="E16" s="65" t="s">
        <v>89</v>
      </c>
      <c r="F16" s="97">
        <f>F8-F11</f>
        <v>-108</v>
      </c>
      <c r="G16" s="97">
        <f t="shared" ref="G16" si="2">G8-G11</f>
        <v>2</v>
      </c>
      <c r="H16" s="97">
        <f>H8-H11</f>
        <v>349</v>
      </c>
      <c r="I16" s="97">
        <f>I8-I11</f>
        <v>34</v>
      </c>
      <c r="J16" s="98">
        <f t="shared" ref="J16:O16" si="3">J8-J11</f>
        <v>1922</v>
      </c>
      <c r="K16" s="98">
        <f t="shared" si="3"/>
        <v>1808</v>
      </c>
      <c r="L16" s="98">
        <f t="shared" si="3"/>
        <v>972</v>
      </c>
      <c r="M16" s="98">
        <f t="shared" si="3"/>
        <v>958</v>
      </c>
      <c r="N16" s="98">
        <f t="shared" si="3"/>
        <v>0</v>
      </c>
      <c r="O16" s="98">
        <f t="shared" si="3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10"/>
      <c r="B17" s="55" t="s">
        <v>54</v>
      </c>
      <c r="C17" s="55"/>
      <c r="D17" s="55"/>
      <c r="E17" s="53"/>
      <c r="F17" s="97">
        <v>13900</v>
      </c>
      <c r="G17" s="97">
        <v>16020.4</v>
      </c>
      <c r="H17" s="67">
        <v>0</v>
      </c>
      <c r="I17" s="67">
        <v>0</v>
      </c>
      <c r="J17" s="98">
        <v>0</v>
      </c>
      <c r="K17" s="98">
        <v>0</v>
      </c>
      <c r="L17" s="98"/>
      <c r="M17" s="98"/>
      <c r="N17" s="67">
        <v>0</v>
      </c>
      <c r="O17" s="68">
        <v>0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10"/>
      <c r="B18" s="55" t="s">
        <v>55</v>
      </c>
      <c r="C18" s="55"/>
      <c r="D18" s="55"/>
      <c r="E18" s="53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/>
      <c r="M18" s="68"/>
      <c r="N18" s="68">
        <v>0</v>
      </c>
      <c r="O18" s="68">
        <v>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10" t="s">
        <v>84</v>
      </c>
      <c r="B19" s="61" t="s">
        <v>56</v>
      </c>
      <c r="C19" s="55"/>
      <c r="D19" s="55"/>
      <c r="E19" s="65"/>
      <c r="F19" s="97">
        <v>1745</v>
      </c>
      <c r="G19" s="97">
        <v>1347.2</v>
      </c>
      <c r="H19" s="97">
        <v>1736</v>
      </c>
      <c r="I19" s="97">
        <v>1590</v>
      </c>
      <c r="J19" s="98">
        <v>5317</v>
      </c>
      <c r="K19" s="98">
        <v>1984</v>
      </c>
      <c r="L19" s="98">
        <v>15001</v>
      </c>
      <c r="M19" s="98">
        <v>12486</v>
      </c>
      <c r="N19" s="98">
        <v>0</v>
      </c>
      <c r="O19" s="98">
        <v>0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10"/>
      <c r="B20" s="62"/>
      <c r="C20" s="55" t="s">
        <v>57</v>
      </c>
      <c r="D20" s="55"/>
      <c r="E20" s="65"/>
      <c r="F20" s="97">
        <v>658</v>
      </c>
      <c r="G20" s="97">
        <v>415.3</v>
      </c>
      <c r="H20" s="97">
        <v>1006</v>
      </c>
      <c r="I20" s="97">
        <v>737</v>
      </c>
      <c r="J20" s="98">
        <v>4500</v>
      </c>
      <c r="K20" s="67">
        <v>1000</v>
      </c>
      <c r="L20" s="98">
        <v>9376</v>
      </c>
      <c r="M20" s="98">
        <v>6905</v>
      </c>
      <c r="N20" s="98">
        <v>0</v>
      </c>
      <c r="O20" s="98">
        <v>0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10"/>
      <c r="B21" s="55" t="s">
        <v>58</v>
      </c>
      <c r="C21" s="55"/>
      <c r="D21" s="55"/>
      <c r="E21" s="65" t="s">
        <v>90</v>
      </c>
      <c r="F21" s="97">
        <v>1745</v>
      </c>
      <c r="G21" s="97">
        <v>1347.2</v>
      </c>
      <c r="H21" s="97">
        <v>1736</v>
      </c>
      <c r="I21" s="97">
        <v>1590</v>
      </c>
      <c r="J21" s="98">
        <v>5317</v>
      </c>
      <c r="K21" s="98">
        <v>1984</v>
      </c>
      <c r="L21" s="98">
        <v>15001</v>
      </c>
      <c r="M21" s="98">
        <v>12486</v>
      </c>
      <c r="N21" s="98">
        <v>0</v>
      </c>
      <c r="O21" s="98">
        <v>0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10"/>
      <c r="B22" s="61" t="s">
        <v>59</v>
      </c>
      <c r="C22" s="55"/>
      <c r="D22" s="55"/>
      <c r="E22" s="65" t="s">
        <v>91</v>
      </c>
      <c r="F22" s="97">
        <v>3313</v>
      </c>
      <c r="G22" s="97">
        <v>2094.1999999999998</v>
      </c>
      <c r="H22" s="97">
        <v>2248</v>
      </c>
      <c r="I22" s="97">
        <v>2060</v>
      </c>
      <c r="J22" s="98">
        <v>9978</v>
      </c>
      <c r="K22" s="98">
        <v>9541</v>
      </c>
      <c r="L22" s="98">
        <v>23347</v>
      </c>
      <c r="M22" s="98">
        <v>21251</v>
      </c>
      <c r="N22" s="98">
        <v>6.8</v>
      </c>
      <c r="O22" s="98">
        <v>0.8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10"/>
      <c r="B23" s="62" t="s">
        <v>60</v>
      </c>
      <c r="C23" s="55" t="s">
        <v>61</v>
      </c>
      <c r="D23" s="55"/>
      <c r="E23" s="65"/>
      <c r="F23" s="97">
        <v>2614</v>
      </c>
      <c r="G23" s="97">
        <v>1636</v>
      </c>
      <c r="H23" s="97">
        <v>397</v>
      </c>
      <c r="I23" s="97">
        <v>341</v>
      </c>
      <c r="J23" s="98">
        <v>2130</v>
      </c>
      <c r="K23" s="98">
        <v>2096</v>
      </c>
      <c r="L23" s="98">
        <v>8706</v>
      </c>
      <c r="M23" s="98">
        <v>8747</v>
      </c>
      <c r="N23" s="98">
        <v>0.1</v>
      </c>
      <c r="O23" s="98">
        <v>0.1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10"/>
      <c r="B24" s="55" t="s">
        <v>92</v>
      </c>
      <c r="C24" s="55"/>
      <c r="D24" s="55"/>
      <c r="E24" s="65" t="s">
        <v>93</v>
      </c>
      <c r="F24" s="97">
        <f>F21-F22</f>
        <v>-1568</v>
      </c>
      <c r="G24" s="97">
        <f t="shared" ref="G24" si="4">G21-G22</f>
        <v>-746.99999999999977</v>
      </c>
      <c r="H24" s="97">
        <f t="shared" ref="H24:O24" si="5">H21-H22</f>
        <v>-512</v>
      </c>
      <c r="I24" s="97">
        <f t="shared" si="5"/>
        <v>-470</v>
      </c>
      <c r="J24" s="98">
        <f t="shared" si="5"/>
        <v>-4661</v>
      </c>
      <c r="K24" s="98">
        <f t="shared" si="5"/>
        <v>-7557</v>
      </c>
      <c r="L24" s="98">
        <f t="shared" si="5"/>
        <v>-8346</v>
      </c>
      <c r="M24" s="98">
        <f t="shared" si="5"/>
        <v>-8765</v>
      </c>
      <c r="N24" s="98">
        <f t="shared" si="5"/>
        <v>-6.8</v>
      </c>
      <c r="O24" s="98">
        <f t="shared" si="5"/>
        <v>-0.8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10"/>
      <c r="B25" s="61" t="s">
        <v>62</v>
      </c>
      <c r="C25" s="61"/>
      <c r="D25" s="61"/>
      <c r="E25" s="114" t="s">
        <v>94</v>
      </c>
      <c r="F25" s="108">
        <v>1568</v>
      </c>
      <c r="G25" s="108">
        <v>747</v>
      </c>
      <c r="H25" s="108">
        <v>512</v>
      </c>
      <c r="I25" s="108">
        <v>470</v>
      </c>
      <c r="J25" s="108">
        <v>4661</v>
      </c>
      <c r="K25" s="108">
        <v>7557</v>
      </c>
      <c r="L25" s="108">
        <v>8346</v>
      </c>
      <c r="M25" s="108">
        <v>8765</v>
      </c>
      <c r="N25" s="108">
        <v>6.8</v>
      </c>
      <c r="O25" s="108">
        <v>0.8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10"/>
      <c r="B26" s="82" t="s">
        <v>63</v>
      </c>
      <c r="C26" s="82"/>
      <c r="D26" s="82"/>
      <c r="E26" s="115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10"/>
      <c r="B27" s="55" t="s">
        <v>95</v>
      </c>
      <c r="C27" s="55"/>
      <c r="D27" s="55"/>
      <c r="E27" s="65" t="s">
        <v>96</v>
      </c>
      <c r="F27" s="97">
        <f>F24+F25</f>
        <v>0</v>
      </c>
      <c r="G27" s="97">
        <f t="shared" ref="G27" si="6">G24+G25</f>
        <v>0</v>
      </c>
      <c r="H27" s="97">
        <f>H24+H25</f>
        <v>0</v>
      </c>
      <c r="I27" s="97">
        <f t="shared" ref="I27" si="7">I24+I25</f>
        <v>0</v>
      </c>
      <c r="J27" s="66">
        <f t="shared" ref="J27:O27" si="8">J24+J25</f>
        <v>0</v>
      </c>
      <c r="K27" s="66">
        <f t="shared" si="8"/>
        <v>0</v>
      </c>
      <c r="L27" s="66">
        <f t="shared" si="8"/>
        <v>0</v>
      </c>
      <c r="M27" s="66">
        <f t="shared" si="8"/>
        <v>0</v>
      </c>
      <c r="N27" s="66">
        <f t="shared" si="8"/>
        <v>0</v>
      </c>
      <c r="O27" s="66">
        <f t="shared" si="8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12" t="s">
        <v>64</v>
      </c>
      <c r="B30" s="112"/>
      <c r="C30" s="112"/>
      <c r="D30" s="112"/>
      <c r="E30" s="112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6" customHeight="1">
      <c r="A31" s="112"/>
      <c r="B31" s="112"/>
      <c r="C31" s="112"/>
      <c r="D31" s="112"/>
      <c r="E31" s="112"/>
      <c r="F31" s="53" t="s">
        <v>236</v>
      </c>
      <c r="G31" s="53" t="s">
        <v>231</v>
      </c>
      <c r="H31" s="53" t="s">
        <v>236</v>
      </c>
      <c r="I31" s="53" t="s">
        <v>231</v>
      </c>
      <c r="J31" s="53" t="s">
        <v>236</v>
      </c>
      <c r="K31" s="53" t="s">
        <v>231</v>
      </c>
      <c r="L31" s="53" t="s">
        <v>236</v>
      </c>
      <c r="M31" s="53" t="s">
        <v>231</v>
      </c>
      <c r="N31" s="53" t="s">
        <v>236</v>
      </c>
      <c r="O31" s="53" t="s">
        <v>231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6" customHeight="1">
      <c r="A32" s="110" t="s">
        <v>85</v>
      </c>
      <c r="B32" s="61" t="s">
        <v>45</v>
      </c>
      <c r="C32" s="55"/>
      <c r="D32" s="55"/>
      <c r="E32" s="65" t="s">
        <v>36</v>
      </c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6" customHeight="1">
      <c r="A33" s="116"/>
      <c r="B33" s="63"/>
      <c r="C33" s="61" t="s">
        <v>65</v>
      </c>
      <c r="D33" s="55"/>
      <c r="E33" s="65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6" customHeight="1">
      <c r="A34" s="116"/>
      <c r="B34" s="63"/>
      <c r="C34" s="62"/>
      <c r="D34" s="55" t="s">
        <v>66</v>
      </c>
      <c r="E34" s="65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6" customHeight="1">
      <c r="A35" s="116"/>
      <c r="B35" s="62"/>
      <c r="C35" s="55" t="s">
        <v>67</v>
      </c>
      <c r="D35" s="55"/>
      <c r="E35" s="65"/>
      <c r="F35" s="66"/>
      <c r="G35" s="66"/>
      <c r="H35" s="66"/>
      <c r="I35" s="66"/>
      <c r="J35" s="68"/>
      <c r="K35" s="68"/>
      <c r="L35" s="66"/>
      <c r="M35" s="66"/>
      <c r="N35" s="66"/>
      <c r="O35" s="66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6" customHeight="1">
      <c r="A36" s="116"/>
      <c r="B36" s="61" t="s">
        <v>48</v>
      </c>
      <c r="C36" s="55"/>
      <c r="D36" s="55"/>
      <c r="E36" s="65" t="s">
        <v>37</v>
      </c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6" customHeight="1">
      <c r="A37" s="116"/>
      <c r="B37" s="63"/>
      <c r="C37" s="55" t="s">
        <v>68</v>
      </c>
      <c r="D37" s="55"/>
      <c r="E37" s="6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6" customHeight="1">
      <c r="A38" s="116"/>
      <c r="B38" s="62"/>
      <c r="C38" s="55" t="s">
        <v>69</v>
      </c>
      <c r="D38" s="55"/>
      <c r="E38" s="65"/>
      <c r="F38" s="66"/>
      <c r="G38" s="66"/>
      <c r="H38" s="66"/>
      <c r="I38" s="66"/>
      <c r="J38" s="66"/>
      <c r="K38" s="68"/>
      <c r="L38" s="66"/>
      <c r="M38" s="66"/>
      <c r="N38" s="66"/>
      <c r="O38" s="66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6" customHeight="1">
      <c r="A39" s="116"/>
      <c r="B39" s="30" t="s">
        <v>70</v>
      </c>
      <c r="C39" s="30"/>
      <c r="D39" s="30"/>
      <c r="E39" s="65" t="s">
        <v>97</v>
      </c>
      <c r="F39" s="66">
        <f t="shared" ref="F39:O39" si="9">F32-F36</f>
        <v>0</v>
      </c>
      <c r="G39" s="66">
        <f t="shared" si="9"/>
        <v>0</v>
      </c>
      <c r="H39" s="66">
        <f t="shared" si="9"/>
        <v>0</v>
      </c>
      <c r="I39" s="66">
        <f t="shared" si="9"/>
        <v>0</v>
      </c>
      <c r="J39" s="66">
        <f t="shared" si="9"/>
        <v>0</v>
      </c>
      <c r="K39" s="66">
        <f t="shared" si="9"/>
        <v>0</v>
      </c>
      <c r="L39" s="66">
        <f t="shared" si="9"/>
        <v>0</v>
      </c>
      <c r="M39" s="66">
        <f t="shared" si="9"/>
        <v>0</v>
      </c>
      <c r="N39" s="66">
        <f t="shared" si="9"/>
        <v>0</v>
      </c>
      <c r="O39" s="66">
        <f t="shared" si="9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6" customHeight="1">
      <c r="A40" s="110" t="s">
        <v>86</v>
      </c>
      <c r="B40" s="61" t="s">
        <v>71</v>
      </c>
      <c r="C40" s="55"/>
      <c r="D40" s="55"/>
      <c r="E40" s="65" t="s">
        <v>39</v>
      </c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6" customHeight="1">
      <c r="A41" s="111"/>
      <c r="B41" s="62"/>
      <c r="C41" s="55" t="s">
        <v>72</v>
      </c>
      <c r="D41" s="55"/>
      <c r="E41" s="65"/>
      <c r="F41" s="68"/>
      <c r="G41" s="68"/>
      <c r="H41" s="68"/>
      <c r="I41" s="68"/>
      <c r="J41" s="66"/>
      <c r="K41" s="66"/>
      <c r="L41" s="66"/>
      <c r="M41" s="66"/>
      <c r="N41" s="66"/>
      <c r="O41" s="66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6" customHeight="1">
      <c r="A42" s="111"/>
      <c r="B42" s="61" t="s">
        <v>59</v>
      </c>
      <c r="C42" s="55"/>
      <c r="D42" s="55"/>
      <c r="E42" s="65" t="s">
        <v>40</v>
      </c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6" customHeight="1">
      <c r="A43" s="111"/>
      <c r="B43" s="62"/>
      <c r="C43" s="55" t="s">
        <v>73</v>
      </c>
      <c r="D43" s="55"/>
      <c r="E43" s="65"/>
      <c r="F43" s="66"/>
      <c r="G43" s="66"/>
      <c r="H43" s="66"/>
      <c r="I43" s="66"/>
      <c r="J43" s="68"/>
      <c r="K43" s="68"/>
      <c r="L43" s="66"/>
      <c r="M43" s="66"/>
      <c r="N43" s="66"/>
      <c r="O43" s="66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6" customHeight="1">
      <c r="A44" s="111"/>
      <c r="B44" s="55" t="s">
        <v>70</v>
      </c>
      <c r="C44" s="55"/>
      <c r="D44" s="55"/>
      <c r="E44" s="65" t="s">
        <v>98</v>
      </c>
      <c r="F44" s="68">
        <f t="shared" ref="F44:O44" si="10">F40-F42</f>
        <v>0</v>
      </c>
      <c r="G44" s="68">
        <f t="shared" si="10"/>
        <v>0</v>
      </c>
      <c r="H44" s="68">
        <f t="shared" si="10"/>
        <v>0</v>
      </c>
      <c r="I44" s="68">
        <f t="shared" si="10"/>
        <v>0</v>
      </c>
      <c r="J44" s="68">
        <f t="shared" si="10"/>
        <v>0</v>
      </c>
      <c r="K44" s="68">
        <f t="shared" si="10"/>
        <v>0</v>
      </c>
      <c r="L44" s="68">
        <f t="shared" si="10"/>
        <v>0</v>
      </c>
      <c r="M44" s="68">
        <f t="shared" si="10"/>
        <v>0</v>
      </c>
      <c r="N44" s="68">
        <f t="shared" si="10"/>
        <v>0</v>
      </c>
      <c r="O44" s="68">
        <f t="shared" si="10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6" customHeight="1">
      <c r="A45" s="110" t="s">
        <v>78</v>
      </c>
      <c r="B45" s="30" t="s">
        <v>74</v>
      </c>
      <c r="C45" s="30"/>
      <c r="D45" s="30"/>
      <c r="E45" s="65" t="s">
        <v>99</v>
      </c>
      <c r="F45" s="66">
        <f t="shared" ref="F45:O45" si="11">F39+F44</f>
        <v>0</v>
      </c>
      <c r="G45" s="66">
        <f t="shared" si="11"/>
        <v>0</v>
      </c>
      <c r="H45" s="66">
        <f t="shared" si="11"/>
        <v>0</v>
      </c>
      <c r="I45" s="66">
        <f t="shared" si="11"/>
        <v>0</v>
      </c>
      <c r="J45" s="66">
        <f t="shared" si="11"/>
        <v>0</v>
      </c>
      <c r="K45" s="66">
        <f t="shared" si="11"/>
        <v>0</v>
      </c>
      <c r="L45" s="66">
        <f t="shared" si="11"/>
        <v>0</v>
      </c>
      <c r="M45" s="66">
        <f t="shared" si="11"/>
        <v>0</v>
      </c>
      <c r="N45" s="66">
        <f t="shared" si="11"/>
        <v>0</v>
      </c>
      <c r="O45" s="66">
        <f t="shared" si="11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" customHeight="1">
      <c r="A46" s="111"/>
      <c r="B46" s="55" t="s">
        <v>75</v>
      </c>
      <c r="C46" s="55"/>
      <c r="D46" s="55"/>
      <c r="E46" s="55"/>
      <c r="F46" s="68"/>
      <c r="G46" s="68"/>
      <c r="H46" s="68"/>
      <c r="I46" s="68"/>
      <c r="J46" s="68"/>
      <c r="K46" s="68"/>
      <c r="L46" s="66"/>
      <c r="M46" s="66"/>
      <c r="N46" s="68"/>
      <c r="O46" s="68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6" customHeight="1">
      <c r="A47" s="111"/>
      <c r="B47" s="55" t="s">
        <v>76</v>
      </c>
      <c r="C47" s="55"/>
      <c r="D47" s="55"/>
      <c r="E47" s="5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" customHeight="1">
      <c r="A48" s="111"/>
      <c r="B48" s="55" t="s">
        <v>77</v>
      </c>
      <c r="C48" s="55"/>
      <c r="D48" s="55"/>
      <c r="E48" s="55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" ht="16" customHeight="1">
      <c r="A49" s="11" t="s">
        <v>82</v>
      </c>
    </row>
    <row r="50" spans="1:1" ht="16" customHeight="1">
      <c r="A50" s="11"/>
    </row>
  </sheetData>
  <mergeCells count="28"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orientation="landscape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26" activePane="bottomRight" state="frozen"/>
      <selection activeCell="G46" sqref="G46"/>
      <selection pane="topRight" activeCell="G46" sqref="G46"/>
      <selection pane="bottomLeft" activeCell="G46" sqref="G46"/>
      <selection pane="bottomRight" activeCell="F41" sqref="F41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101" t="s">
        <v>0</v>
      </c>
      <c r="B1" s="101"/>
      <c r="C1" s="101"/>
      <c r="D1" s="101"/>
      <c r="E1" s="20" t="s">
        <v>259</v>
      </c>
      <c r="F1" s="2"/>
    </row>
    <row r="3" spans="1:24" ht="14">
      <c r="A3" s="10" t="s">
        <v>105</v>
      </c>
    </row>
    <row r="5" spans="1:24" ht="14">
      <c r="A5" s="9" t="s">
        <v>242</v>
      </c>
      <c r="E5" s="3"/>
    </row>
    <row r="6" spans="1:24" ht="14">
      <c r="A6" s="3"/>
      <c r="G6" s="103" t="s">
        <v>106</v>
      </c>
      <c r="H6" s="104"/>
      <c r="I6" s="104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27" customHeight="1">
      <c r="A7" s="8"/>
      <c r="B7" s="4"/>
      <c r="C7" s="4"/>
      <c r="D7" s="4"/>
      <c r="E7" s="59"/>
      <c r="F7" s="51" t="s">
        <v>237</v>
      </c>
      <c r="G7" s="51"/>
      <c r="H7" s="51" t="s">
        <v>238</v>
      </c>
      <c r="I7" s="69" t="s">
        <v>20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7.149999999999999" customHeight="1">
      <c r="A8" s="5"/>
      <c r="B8" s="6"/>
      <c r="C8" s="6"/>
      <c r="D8" s="6"/>
      <c r="E8" s="60"/>
      <c r="F8" s="53" t="s">
        <v>229</v>
      </c>
      <c r="G8" s="53" t="s">
        <v>1</v>
      </c>
      <c r="H8" s="53" t="s">
        <v>229</v>
      </c>
      <c r="I8" s="54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8" customHeight="1">
      <c r="A9" s="102" t="s">
        <v>79</v>
      </c>
      <c r="B9" s="102" t="s">
        <v>80</v>
      </c>
      <c r="C9" s="61" t="s">
        <v>2</v>
      </c>
      <c r="D9" s="55"/>
      <c r="E9" s="55"/>
      <c r="F9" s="56">
        <v>128069</v>
      </c>
      <c r="G9" s="57">
        <f t="shared" ref="G9:G22" si="0">F9/$F$22*100</f>
        <v>30.71795720511658</v>
      </c>
      <c r="H9" s="56">
        <v>125494</v>
      </c>
      <c r="I9" s="57">
        <f t="shared" ref="I9:I40" si="1">(F9/H9-1)*100</f>
        <v>2.0518909270562657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8" customHeight="1">
      <c r="A10" s="102"/>
      <c r="B10" s="102"/>
      <c r="C10" s="63"/>
      <c r="D10" s="61" t="s">
        <v>21</v>
      </c>
      <c r="E10" s="55"/>
      <c r="F10" s="56">
        <v>62776</v>
      </c>
      <c r="G10" s="57">
        <f t="shared" si="0"/>
        <v>15.057121407275753</v>
      </c>
      <c r="H10" s="56">
        <v>61948</v>
      </c>
      <c r="I10" s="57">
        <f t="shared" si="1"/>
        <v>1.3366048944275954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8" customHeight="1">
      <c r="A11" s="102"/>
      <c r="B11" s="102"/>
      <c r="C11" s="50"/>
      <c r="D11" s="50"/>
      <c r="E11" s="30" t="s">
        <v>22</v>
      </c>
      <c r="F11" s="56">
        <v>52905</v>
      </c>
      <c r="G11" s="57">
        <f t="shared" si="0"/>
        <v>12.689515229576967</v>
      </c>
      <c r="H11" s="56">
        <v>51622</v>
      </c>
      <c r="I11" s="57">
        <f t="shared" si="1"/>
        <v>2.4853744527526977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8" customHeight="1">
      <c r="A12" s="102"/>
      <c r="B12" s="102"/>
      <c r="C12" s="50"/>
      <c r="D12" s="29"/>
      <c r="E12" s="30" t="s">
        <v>23</v>
      </c>
      <c r="F12" s="56">
        <v>5586</v>
      </c>
      <c r="G12" s="57">
        <f t="shared" si="0"/>
        <v>1.3398285997999611</v>
      </c>
      <c r="H12" s="56">
        <v>6054</v>
      </c>
      <c r="I12" s="57">
        <f t="shared" si="1"/>
        <v>-7.7304261645193222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18" customHeight="1">
      <c r="A13" s="102"/>
      <c r="B13" s="102"/>
      <c r="C13" s="62"/>
      <c r="D13" s="55" t="s">
        <v>24</v>
      </c>
      <c r="E13" s="55"/>
      <c r="F13" s="56">
        <v>45779</v>
      </c>
      <c r="G13" s="57">
        <f t="shared" si="0"/>
        <v>10.980310324067744</v>
      </c>
      <c r="H13" s="56">
        <v>44515</v>
      </c>
      <c r="I13" s="57">
        <f t="shared" si="1"/>
        <v>2.8394923059642752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8" customHeight="1">
      <c r="A14" s="102"/>
      <c r="B14" s="102"/>
      <c r="C14" s="55" t="s">
        <v>3</v>
      </c>
      <c r="D14" s="55"/>
      <c r="E14" s="55"/>
      <c r="F14" s="56">
        <v>2264</v>
      </c>
      <c r="G14" s="57">
        <f t="shared" si="0"/>
        <v>0.5430311403414092</v>
      </c>
      <c r="H14" s="56">
        <v>2246</v>
      </c>
      <c r="I14" s="57">
        <f t="shared" si="1"/>
        <v>0.80142475512021694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8" customHeight="1">
      <c r="A15" s="102"/>
      <c r="B15" s="102"/>
      <c r="C15" s="55" t="s">
        <v>4</v>
      </c>
      <c r="D15" s="55"/>
      <c r="E15" s="55"/>
      <c r="F15" s="56">
        <v>56776</v>
      </c>
      <c r="G15" s="57">
        <f t="shared" si="0"/>
        <v>13.617992943473434</v>
      </c>
      <c r="H15" s="56">
        <v>52446</v>
      </c>
      <c r="I15" s="57">
        <f t="shared" si="1"/>
        <v>8.2561110475536825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8" customHeight="1">
      <c r="A16" s="102"/>
      <c r="B16" s="102"/>
      <c r="C16" s="55" t="s">
        <v>25</v>
      </c>
      <c r="D16" s="55"/>
      <c r="E16" s="55"/>
      <c r="F16" s="56">
        <v>8528</v>
      </c>
      <c r="G16" s="57">
        <f t="shared" si="0"/>
        <v>2.0454812565510325</v>
      </c>
      <c r="H16" s="56">
        <v>8449</v>
      </c>
      <c r="I16" s="57">
        <f t="shared" si="1"/>
        <v>0.93502189608236641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8" customHeight="1">
      <c r="A17" s="102"/>
      <c r="B17" s="102"/>
      <c r="C17" s="55" t="s">
        <v>5</v>
      </c>
      <c r="D17" s="55"/>
      <c r="E17" s="55"/>
      <c r="F17" s="56">
        <v>107656</v>
      </c>
      <c r="G17" s="57">
        <f t="shared" si="0"/>
        <v>25.821802316517118</v>
      </c>
      <c r="H17" s="56">
        <v>107187</v>
      </c>
      <c r="I17" s="57">
        <f t="shared" si="1"/>
        <v>0.4375530614719958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8" customHeight="1">
      <c r="A18" s="102"/>
      <c r="B18" s="102"/>
      <c r="C18" s="55" t="s">
        <v>26</v>
      </c>
      <c r="D18" s="55"/>
      <c r="E18" s="55"/>
      <c r="F18" s="56">
        <v>28059</v>
      </c>
      <c r="G18" s="57">
        <f t="shared" si="0"/>
        <v>6.7300842609715552</v>
      </c>
      <c r="H18" s="56">
        <v>25892</v>
      </c>
      <c r="I18" s="57">
        <f t="shared" si="1"/>
        <v>8.3693805036304738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8" customHeight="1">
      <c r="A19" s="102"/>
      <c r="B19" s="102"/>
      <c r="C19" s="55" t="s">
        <v>27</v>
      </c>
      <c r="D19" s="55"/>
      <c r="E19" s="55"/>
      <c r="F19" s="56">
        <v>4968</v>
      </c>
      <c r="G19" s="57">
        <f t="shared" si="0"/>
        <v>1.191598368028322</v>
      </c>
      <c r="H19" s="56">
        <v>4506</v>
      </c>
      <c r="I19" s="57">
        <f t="shared" si="1"/>
        <v>10.252996005326231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18" customHeight="1">
      <c r="A20" s="102"/>
      <c r="B20" s="102"/>
      <c r="C20" s="55" t="s">
        <v>6</v>
      </c>
      <c r="D20" s="55"/>
      <c r="E20" s="55"/>
      <c r="F20" s="56">
        <v>30345</v>
      </c>
      <c r="G20" s="57">
        <f t="shared" si="0"/>
        <v>7.2783922056802393</v>
      </c>
      <c r="H20" s="56">
        <v>34143</v>
      </c>
      <c r="I20" s="57">
        <f t="shared" si="1"/>
        <v>-11.123802829276864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18" customHeight="1">
      <c r="A21" s="102"/>
      <c r="B21" s="102"/>
      <c r="C21" s="55" t="s">
        <v>7</v>
      </c>
      <c r="D21" s="55"/>
      <c r="E21" s="55"/>
      <c r="F21" s="56">
        <v>50255</v>
      </c>
      <c r="G21" s="57">
        <f t="shared" si="0"/>
        <v>12.053900158064277</v>
      </c>
      <c r="H21" s="56">
        <v>52443</v>
      </c>
      <c r="I21" s="57">
        <f t="shared" si="1"/>
        <v>-4.172148809183307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8" customHeight="1">
      <c r="A22" s="102"/>
      <c r="B22" s="102"/>
      <c r="C22" s="55" t="s">
        <v>8</v>
      </c>
      <c r="D22" s="55"/>
      <c r="E22" s="55"/>
      <c r="F22" s="56">
        <v>416919</v>
      </c>
      <c r="G22" s="57">
        <f t="shared" si="0"/>
        <v>100</v>
      </c>
      <c r="H22" s="56">
        <f>SUM(H9,H14:H21)</f>
        <v>412806</v>
      </c>
      <c r="I22" s="57">
        <f t="shared" si="1"/>
        <v>0.99635179721224709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8" customHeight="1">
      <c r="A23" s="102"/>
      <c r="B23" s="102" t="s">
        <v>81</v>
      </c>
      <c r="C23" s="64" t="s">
        <v>9</v>
      </c>
      <c r="D23" s="30"/>
      <c r="E23" s="30"/>
      <c r="F23" s="56">
        <f>SUM(F24:F26)</f>
        <v>242083</v>
      </c>
      <c r="G23" s="57">
        <f t="shared" ref="G23:G40" si="2">F23/$F$40*100</f>
        <v>59.695460261879518</v>
      </c>
      <c r="H23" s="56">
        <v>236885</v>
      </c>
      <c r="I23" s="57">
        <f t="shared" si="1"/>
        <v>2.1943136965194121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8" customHeight="1">
      <c r="A24" s="102"/>
      <c r="B24" s="102"/>
      <c r="C24" s="63"/>
      <c r="D24" s="30" t="s">
        <v>10</v>
      </c>
      <c r="E24" s="30"/>
      <c r="F24" s="56">
        <v>81713</v>
      </c>
      <c r="G24" s="57">
        <f t="shared" si="2"/>
        <v>20.149680664809015</v>
      </c>
      <c r="H24" s="56">
        <v>85793</v>
      </c>
      <c r="I24" s="57">
        <f t="shared" si="1"/>
        <v>-4.7556327439301604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8" customHeight="1">
      <c r="A25" s="102"/>
      <c r="B25" s="102"/>
      <c r="C25" s="63"/>
      <c r="D25" s="30" t="s">
        <v>28</v>
      </c>
      <c r="E25" s="30"/>
      <c r="F25" s="56">
        <v>124076</v>
      </c>
      <c r="G25" s="57">
        <f t="shared" si="2"/>
        <v>30.596010159544303</v>
      </c>
      <c r="H25" s="56">
        <v>115531</v>
      </c>
      <c r="I25" s="57">
        <f t="shared" si="1"/>
        <v>7.3962832486518693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8" customHeight="1">
      <c r="A26" s="102"/>
      <c r="B26" s="102"/>
      <c r="C26" s="62"/>
      <c r="D26" s="30" t="s">
        <v>11</v>
      </c>
      <c r="E26" s="30"/>
      <c r="F26" s="56">
        <v>36294</v>
      </c>
      <c r="G26" s="57">
        <f t="shared" si="2"/>
        <v>8.9497694375262</v>
      </c>
      <c r="H26" s="56">
        <v>35561</v>
      </c>
      <c r="I26" s="57">
        <f t="shared" si="1"/>
        <v>2.0612468715727861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8" customHeight="1">
      <c r="A27" s="102"/>
      <c r="B27" s="102"/>
      <c r="C27" s="64" t="s">
        <v>12</v>
      </c>
      <c r="D27" s="30"/>
      <c r="E27" s="30"/>
      <c r="F27" s="56">
        <v>117416</v>
      </c>
      <c r="G27" s="57">
        <f t="shared" si="2"/>
        <v>28.953714891623306</v>
      </c>
      <c r="H27" s="56">
        <v>121427</v>
      </c>
      <c r="I27" s="57">
        <f t="shared" si="1"/>
        <v>-3.3032192181310593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18" customHeight="1">
      <c r="A28" s="102"/>
      <c r="B28" s="102"/>
      <c r="C28" s="63"/>
      <c r="D28" s="30" t="s">
        <v>13</v>
      </c>
      <c r="E28" s="30"/>
      <c r="F28" s="56">
        <v>47530</v>
      </c>
      <c r="G28" s="57">
        <f t="shared" si="2"/>
        <v>11.720464577219934</v>
      </c>
      <c r="H28" s="56">
        <v>51715</v>
      </c>
      <c r="I28" s="57">
        <f t="shared" si="1"/>
        <v>-8.0924296625737195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18" customHeight="1">
      <c r="A29" s="102"/>
      <c r="B29" s="102"/>
      <c r="C29" s="63"/>
      <c r="D29" s="30" t="s">
        <v>29</v>
      </c>
      <c r="E29" s="30"/>
      <c r="F29" s="56">
        <v>2742</v>
      </c>
      <c r="G29" s="57">
        <f t="shared" si="2"/>
        <v>0.67615219589179598</v>
      </c>
      <c r="H29" s="56">
        <v>3363</v>
      </c>
      <c r="I29" s="57">
        <f t="shared" si="1"/>
        <v>-18.465655664585189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18" customHeight="1">
      <c r="A30" s="102"/>
      <c r="B30" s="102"/>
      <c r="C30" s="63"/>
      <c r="D30" s="30" t="s">
        <v>30</v>
      </c>
      <c r="E30" s="30"/>
      <c r="F30" s="56">
        <v>21571</v>
      </c>
      <c r="G30" s="57">
        <f t="shared" si="2"/>
        <v>5.319211895544103</v>
      </c>
      <c r="H30" s="56">
        <v>24285</v>
      </c>
      <c r="I30" s="57">
        <f t="shared" si="1"/>
        <v>-11.175622812435659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8" customHeight="1">
      <c r="A31" s="102"/>
      <c r="B31" s="102"/>
      <c r="C31" s="63"/>
      <c r="D31" s="30" t="s">
        <v>31</v>
      </c>
      <c r="E31" s="30"/>
      <c r="F31" s="56">
        <v>30354</v>
      </c>
      <c r="G31" s="57">
        <f t="shared" si="2"/>
        <v>7.4850196039750445</v>
      </c>
      <c r="H31" s="56">
        <v>29535</v>
      </c>
      <c r="I31" s="57">
        <f t="shared" si="1"/>
        <v>2.7729812087353922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8" customHeight="1">
      <c r="A32" s="102"/>
      <c r="B32" s="102"/>
      <c r="C32" s="63"/>
      <c r="D32" s="30" t="s">
        <v>14</v>
      </c>
      <c r="E32" s="30"/>
      <c r="F32" s="56">
        <v>10436</v>
      </c>
      <c r="G32" s="57">
        <f t="shared" si="2"/>
        <v>2.5734224348383594</v>
      </c>
      <c r="H32" s="56">
        <v>6765</v>
      </c>
      <c r="I32" s="57">
        <f t="shared" si="1"/>
        <v>54.264597191426468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8" customHeight="1">
      <c r="A33" s="102"/>
      <c r="B33" s="102"/>
      <c r="C33" s="62"/>
      <c r="D33" s="30" t="s">
        <v>32</v>
      </c>
      <c r="E33" s="30"/>
      <c r="F33" s="56">
        <v>4782</v>
      </c>
      <c r="G33" s="57">
        <f t="shared" si="2"/>
        <v>1.1791975932730008</v>
      </c>
      <c r="H33" s="56">
        <v>5764</v>
      </c>
      <c r="I33" s="57">
        <f t="shared" si="1"/>
        <v>-17.036780013879248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8" customHeight="1">
      <c r="A34" s="102"/>
      <c r="B34" s="102"/>
      <c r="C34" s="64" t="s">
        <v>15</v>
      </c>
      <c r="D34" s="30"/>
      <c r="E34" s="30"/>
      <c r="F34" s="56">
        <v>46030</v>
      </c>
      <c r="G34" s="57">
        <f t="shared" si="2"/>
        <v>11.350578255616108</v>
      </c>
      <c r="H34" s="56">
        <v>44863</v>
      </c>
      <c r="I34" s="57">
        <f t="shared" si="1"/>
        <v>2.601252702672574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8" customHeight="1">
      <c r="A35" s="102"/>
      <c r="B35" s="102"/>
      <c r="C35" s="63"/>
      <c r="D35" s="64" t="s">
        <v>16</v>
      </c>
      <c r="E35" s="30"/>
      <c r="F35" s="56">
        <v>42775</v>
      </c>
      <c r="G35" s="57">
        <f t="shared" si="2"/>
        <v>10.547924937735804</v>
      </c>
      <c r="H35" s="56">
        <v>42071</v>
      </c>
      <c r="I35" s="57">
        <f t="shared" si="1"/>
        <v>1.67336169808181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8" customHeight="1">
      <c r="A36" s="102"/>
      <c r="B36" s="102"/>
      <c r="C36" s="63"/>
      <c r="D36" s="63"/>
      <c r="E36" s="58" t="s">
        <v>102</v>
      </c>
      <c r="F36" s="56">
        <v>22310</v>
      </c>
      <c r="G36" s="57">
        <f t="shared" si="2"/>
        <v>5.5014425566542551</v>
      </c>
      <c r="H36" s="56">
        <v>23980</v>
      </c>
      <c r="I36" s="57">
        <f t="shared" si="1"/>
        <v>-6.9641367806505432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8" customHeight="1">
      <c r="A37" s="102"/>
      <c r="B37" s="102"/>
      <c r="C37" s="63"/>
      <c r="D37" s="62"/>
      <c r="E37" s="30" t="s">
        <v>33</v>
      </c>
      <c r="F37" s="56">
        <v>20464</v>
      </c>
      <c r="G37" s="57">
        <f t="shared" si="2"/>
        <v>5.0462357902004786</v>
      </c>
      <c r="H37" s="56">
        <v>18091</v>
      </c>
      <c r="I37" s="57">
        <f t="shared" si="1"/>
        <v>13.117019512464756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8" customHeight="1">
      <c r="A38" s="102"/>
      <c r="B38" s="102"/>
      <c r="C38" s="63"/>
      <c r="D38" s="55" t="s">
        <v>34</v>
      </c>
      <c r="E38" s="55"/>
      <c r="F38" s="56">
        <v>3256</v>
      </c>
      <c r="G38" s="57">
        <f t="shared" si="2"/>
        <v>0.80289990876137396</v>
      </c>
      <c r="H38" s="56">
        <v>2792</v>
      </c>
      <c r="I38" s="57">
        <f t="shared" si="1"/>
        <v>16.61891117478509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8" customHeight="1">
      <c r="A39" s="102"/>
      <c r="B39" s="102"/>
      <c r="C39" s="62"/>
      <c r="D39" s="55" t="s">
        <v>35</v>
      </c>
      <c r="E39" s="55"/>
      <c r="F39" s="56">
        <v>0</v>
      </c>
      <c r="G39" s="57">
        <f t="shared" si="2"/>
        <v>0</v>
      </c>
      <c r="H39" s="56">
        <v>0</v>
      </c>
      <c r="I39" s="57" t="e">
        <f t="shared" si="1"/>
        <v>#DIV/0!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8" customHeight="1">
      <c r="A40" s="102"/>
      <c r="B40" s="102"/>
      <c r="C40" s="30" t="s">
        <v>17</v>
      </c>
      <c r="D40" s="30"/>
      <c r="E40" s="30"/>
      <c r="F40" s="56">
        <v>405530</v>
      </c>
      <c r="G40" s="57">
        <f t="shared" si="2"/>
        <v>100</v>
      </c>
      <c r="H40" s="56">
        <f>SUM(H23,H27,H34)</f>
        <v>403175</v>
      </c>
      <c r="I40" s="57">
        <f t="shared" si="1"/>
        <v>0.58411359831338494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8" customHeight="1">
      <c r="A41" s="26" t="s">
        <v>18</v>
      </c>
    </row>
    <row r="42" spans="1:24" ht="18" customHeight="1">
      <c r="A42" s="27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 activeCell="L15" sqref="L15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4" customHeight="1">
      <c r="A1" s="36" t="s">
        <v>0</v>
      </c>
      <c r="B1" s="36"/>
      <c r="C1" s="20" t="s">
        <v>259</v>
      </c>
      <c r="D1" s="37"/>
      <c r="E1" s="37"/>
    </row>
    <row r="4" spans="1:9">
      <c r="A4" s="9" t="s">
        <v>107</v>
      </c>
    </row>
    <row r="5" spans="1:9">
      <c r="I5" s="38" t="s">
        <v>108</v>
      </c>
    </row>
    <row r="6" spans="1:9" s="32" customFormat="1" ht="29.25" customHeight="1">
      <c r="A6" s="70" t="s">
        <v>109</v>
      </c>
      <c r="B6" s="51"/>
      <c r="C6" s="51"/>
      <c r="D6" s="51"/>
      <c r="E6" s="28" t="s">
        <v>226</v>
      </c>
      <c r="F6" s="28" t="s">
        <v>227</v>
      </c>
      <c r="G6" s="28" t="s">
        <v>230</v>
      </c>
      <c r="H6" s="28" t="s">
        <v>232</v>
      </c>
      <c r="I6" s="28" t="s">
        <v>239</v>
      </c>
    </row>
    <row r="7" spans="1:9" ht="27" customHeight="1">
      <c r="A7" s="102" t="s">
        <v>110</v>
      </c>
      <c r="B7" s="61" t="s">
        <v>111</v>
      </c>
      <c r="C7" s="55"/>
      <c r="D7" s="65" t="s">
        <v>112</v>
      </c>
      <c r="E7" s="92">
        <v>407076</v>
      </c>
      <c r="F7" s="92">
        <v>459325</v>
      </c>
      <c r="G7" s="92">
        <v>430551</v>
      </c>
      <c r="H7" s="92">
        <v>412806</v>
      </c>
      <c r="I7" s="28">
        <v>416919</v>
      </c>
    </row>
    <row r="8" spans="1:9" ht="27" customHeight="1">
      <c r="A8" s="102"/>
      <c r="B8" s="82"/>
      <c r="C8" s="55" t="s">
        <v>113</v>
      </c>
      <c r="D8" s="65" t="s">
        <v>37</v>
      </c>
      <c r="E8" s="91">
        <v>185916</v>
      </c>
      <c r="F8" s="91">
        <v>190777</v>
      </c>
      <c r="G8" s="91">
        <v>203127</v>
      </c>
      <c r="H8" s="72">
        <v>206437</v>
      </c>
      <c r="I8" s="72">
        <v>212967</v>
      </c>
    </row>
    <row r="9" spans="1:9" ht="27" customHeight="1">
      <c r="A9" s="102"/>
      <c r="B9" s="55" t="s">
        <v>114</v>
      </c>
      <c r="C9" s="55"/>
      <c r="D9" s="65"/>
      <c r="E9" s="91">
        <v>398501</v>
      </c>
      <c r="F9" s="91">
        <v>448374</v>
      </c>
      <c r="G9" s="91">
        <v>420269</v>
      </c>
      <c r="H9" s="73">
        <v>403175</v>
      </c>
      <c r="I9" s="73">
        <v>405530</v>
      </c>
    </row>
    <row r="10" spans="1:9" ht="27" customHeight="1">
      <c r="A10" s="102"/>
      <c r="B10" s="55" t="s">
        <v>115</v>
      </c>
      <c r="C10" s="55"/>
      <c r="D10" s="65"/>
      <c r="E10" s="91">
        <v>8575</v>
      </c>
      <c r="F10" s="91">
        <v>10951</v>
      </c>
      <c r="G10" s="91">
        <v>10282</v>
      </c>
      <c r="H10" s="73">
        <v>9631</v>
      </c>
      <c r="I10" s="73">
        <v>11390</v>
      </c>
    </row>
    <row r="11" spans="1:9" ht="27" customHeight="1">
      <c r="A11" s="102"/>
      <c r="B11" s="55" t="s">
        <v>116</v>
      </c>
      <c r="C11" s="55"/>
      <c r="D11" s="65"/>
      <c r="E11" s="91">
        <v>1904</v>
      </c>
      <c r="F11" s="91">
        <v>5399</v>
      </c>
      <c r="G11" s="91">
        <v>3609</v>
      </c>
      <c r="H11" s="73">
        <v>2054</v>
      </c>
      <c r="I11" s="73">
        <v>4409</v>
      </c>
    </row>
    <row r="12" spans="1:9" ht="27" customHeight="1">
      <c r="A12" s="102"/>
      <c r="B12" s="55" t="s">
        <v>117</v>
      </c>
      <c r="C12" s="55"/>
      <c r="D12" s="65"/>
      <c r="E12" s="91">
        <v>6671</v>
      </c>
      <c r="F12" s="91">
        <v>5551</v>
      </c>
      <c r="G12" s="91">
        <v>6672</v>
      </c>
      <c r="H12" s="73">
        <v>7576</v>
      </c>
      <c r="I12" s="73">
        <v>6980</v>
      </c>
    </row>
    <row r="13" spans="1:9" ht="27" customHeight="1">
      <c r="A13" s="102"/>
      <c r="B13" s="55" t="s">
        <v>118</v>
      </c>
      <c r="C13" s="55"/>
      <c r="D13" s="65"/>
      <c r="E13" s="91">
        <v>250</v>
      </c>
      <c r="F13" s="91">
        <v>-1119</v>
      </c>
      <c r="G13" s="91">
        <v>1116</v>
      </c>
      <c r="H13" s="73">
        <v>904</v>
      </c>
      <c r="I13" s="73">
        <v>-596</v>
      </c>
    </row>
    <row r="14" spans="1:9" ht="27" customHeight="1">
      <c r="A14" s="102"/>
      <c r="B14" s="55" t="s">
        <v>119</v>
      </c>
      <c r="C14" s="55"/>
      <c r="D14" s="65"/>
      <c r="E14" s="91">
        <v>0</v>
      </c>
      <c r="F14" s="91">
        <v>0</v>
      </c>
      <c r="G14" s="91">
        <v>0</v>
      </c>
      <c r="H14" s="91">
        <v>0</v>
      </c>
      <c r="I14" s="95" t="s">
        <v>244</v>
      </c>
    </row>
    <row r="15" spans="1:9" ht="27" customHeight="1">
      <c r="A15" s="102"/>
      <c r="B15" s="55" t="s">
        <v>120</v>
      </c>
      <c r="C15" s="55"/>
      <c r="D15" s="65"/>
      <c r="E15" s="91">
        <v>-434</v>
      </c>
      <c r="F15" s="91">
        <v>-1516</v>
      </c>
      <c r="G15" s="91">
        <v>1120</v>
      </c>
      <c r="H15" s="73">
        <v>1504</v>
      </c>
      <c r="I15" s="73">
        <v>104</v>
      </c>
    </row>
    <row r="16" spans="1:9" ht="27" customHeight="1">
      <c r="A16" s="102"/>
      <c r="B16" s="55" t="s">
        <v>121</v>
      </c>
      <c r="C16" s="55"/>
      <c r="D16" s="65" t="s">
        <v>38</v>
      </c>
      <c r="E16" s="91">
        <v>22545</v>
      </c>
      <c r="F16" s="91">
        <v>25133</v>
      </c>
      <c r="G16" s="91">
        <v>26310</v>
      </c>
      <c r="H16" s="73">
        <v>29091</v>
      </c>
      <c r="I16" s="73">
        <v>35511</v>
      </c>
    </row>
    <row r="17" spans="1:9" ht="27" customHeight="1">
      <c r="A17" s="102"/>
      <c r="B17" s="55" t="s">
        <v>122</v>
      </c>
      <c r="C17" s="55"/>
      <c r="D17" s="65" t="s">
        <v>39</v>
      </c>
      <c r="E17" s="91">
        <v>66147</v>
      </c>
      <c r="F17" s="91">
        <v>68554</v>
      </c>
      <c r="G17" s="91">
        <v>64363</v>
      </c>
      <c r="H17" s="73">
        <v>82384</v>
      </c>
      <c r="I17" s="73">
        <v>97751</v>
      </c>
    </row>
    <row r="18" spans="1:9" ht="27" customHeight="1">
      <c r="A18" s="102"/>
      <c r="B18" s="55" t="s">
        <v>123</v>
      </c>
      <c r="C18" s="55"/>
      <c r="D18" s="65" t="s">
        <v>40</v>
      </c>
      <c r="E18" s="91">
        <v>481313</v>
      </c>
      <c r="F18" s="91">
        <v>490423</v>
      </c>
      <c r="G18" s="91">
        <v>499990</v>
      </c>
      <c r="H18" s="73">
        <v>500367</v>
      </c>
      <c r="I18" s="73">
        <v>496141</v>
      </c>
    </row>
    <row r="19" spans="1:9" ht="27" customHeight="1">
      <c r="A19" s="102"/>
      <c r="B19" s="55" t="s">
        <v>124</v>
      </c>
      <c r="C19" s="55"/>
      <c r="D19" s="65" t="s">
        <v>125</v>
      </c>
      <c r="E19" s="91">
        <f>E17+E18-E16</f>
        <v>524915</v>
      </c>
      <c r="F19" s="91">
        <f>F17+F18-F16</f>
        <v>533844</v>
      </c>
      <c r="G19" s="91">
        <f>G17+G18-G16</f>
        <v>538043</v>
      </c>
      <c r="H19" s="91">
        <f>H17+H18-H16</f>
        <v>553660</v>
      </c>
      <c r="I19" s="71">
        <f>I17+I18-I16</f>
        <v>558381</v>
      </c>
    </row>
    <row r="20" spans="1:9" ht="27" customHeight="1">
      <c r="A20" s="102"/>
      <c r="B20" s="55" t="s">
        <v>126</v>
      </c>
      <c r="C20" s="55"/>
      <c r="D20" s="65" t="s">
        <v>127</v>
      </c>
      <c r="E20" s="74">
        <f>E18/E8</f>
        <v>2.5888734697390219</v>
      </c>
      <c r="F20" s="74">
        <f>F18/F8</f>
        <v>2.5706610335627462</v>
      </c>
      <c r="G20" s="74">
        <f>G18/G8</f>
        <v>2.4614649948062048</v>
      </c>
      <c r="H20" s="74">
        <f>H18/H8</f>
        <v>2.423824217557899</v>
      </c>
      <c r="I20" s="74">
        <f>I18/I8</f>
        <v>2.3296614029403617</v>
      </c>
    </row>
    <row r="21" spans="1:9" ht="27" customHeight="1">
      <c r="A21" s="102"/>
      <c r="B21" s="55" t="s">
        <v>128</v>
      </c>
      <c r="C21" s="55"/>
      <c r="D21" s="65" t="s">
        <v>129</v>
      </c>
      <c r="E21" s="74">
        <f>E19/E8</f>
        <v>2.8233987392155595</v>
      </c>
      <c r="F21" s="74">
        <f>F19/F8</f>
        <v>2.7982618449813135</v>
      </c>
      <c r="G21" s="74">
        <f>G19/G8</f>
        <v>2.6488009964209582</v>
      </c>
      <c r="H21" s="74">
        <f>H19/H8</f>
        <v>2.6819804589293588</v>
      </c>
      <c r="I21" s="74">
        <f>I19/I8</f>
        <v>2.6219132541661385</v>
      </c>
    </row>
    <row r="22" spans="1:9" ht="27" customHeight="1">
      <c r="A22" s="102"/>
      <c r="B22" s="55" t="s">
        <v>130</v>
      </c>
      <c r="C22" s="55"/>
      <c r="D22" s="65" t="s">
        <v>131</v>
      </c>
      <c r="E22" s="91">
        <f>E18/E24*1000000</f>
        <v>649701.27776982868</v>
      </c>
      <c r="F22" s="91">
        <f>F18/F24*1000000</f>
        <v>663751.8355856617</v>
      </c>
      <c r="G22" s="91">
        <f>G18/G24*1000000</f>
        <v>676700.07376178331</v>
      </c>
      <c r="H22" s="91">
        <f>H18/H24*1000000</f>
        <v>677210.3158222409</v>
      </c>
      <c r="I22" s="71">
        <f>I18/I24*1000000</f>
        <v>671490.73240713798</v>
      </c>
    </row>
    <row r="23" spans="1:9" ht="27" customHeight="1">
      <c r="A23" s="102"/>
      <c r="B23" s="55" t="s">
        <v>132</v>
      </c>
      <c r="C23" s="55"/>
      <c r="D23" s="65" t="s">
        <v>133</v>
      </c>
      <c r="E23" s="91">
        <f>E19/E24*1000000</f>
        <v>708557.52123992005</v>
      </c>
      <c r="F23" s="91">
        <f>F19/F24*1000000</f>
        <v>722518.99873454554</v>
      </c>
      <c r="G23" s="91">
        <f>G19/G24*1000000</f>
        <v>728202.03961481468</v>
      </c>
      <c r="H23" s="91">
        <f>H19/H24*1000000</f>
        <v>749338.51244814682</v>
      </c>
      <c r="I23" s="71">
        <f>I19/I24*1000000</f>
        <v>755728.04233520327</v>
      </c>
    </row>
    <row r="24" spans="1:9" ht="27" customHeight="1">
      <c r="A24" s="102"/>
      <c r="B24" s="75" t="s">
        <v>134</v>
      </c>
      <c r="C24" s="76"/>
      <c r="D24" s="65" t="s">
        <v>135</v>
      </c>
      <c r="E24" s="91">
        <v>740822</v>
      </c>
      <c r="F24" s="91">
        <v>738865</v>
      </c>
      <c r="G24" s="91">
        <v>738865</v>
      </c>
      <c r="H24" s="73">
        <v>738865</v>
      </c>
      <c r="I24" s="73">
        <v>738865</v>
      </c>
    </row>
    <row r="25" spans="1:9" ht="27" customHeight="1">
      <c r="A25" s="102"/>
      <c r="B25" s="30" t="s">
        <v>136</v>
      </c>
      <c r="C25" s="30"/>
      <c r="D25" s="30"/>
      <c r="E25" s="91">
        <v>147367</v>
      </c>
      <c r="F25" s="91">
        <v>195249</v>
      </c>
      <c r="G25" s="91">
        <v>208961</v>
      </c>
      <c r="H25" s="90">
        <v>203631</v>
      </c>
      <c r="I25" s="66">
        <v>207949</v>
      </c>
    </row>
    <row r="26" spans="1:9" ht="27" customHeight="1">
      <c r="A26" s="102"/>
      <c r="B26" s="30" t="s">
        <v>137</v>
      </c>
      <c r="C26" s="30"/>
      <c r="D26" s="30"/>
      <c r="E26" s="77">
        <v>0.7</v>
      </c>
      <c r="F26" s="77">
        <v>0.71</v>
      </c>
      <c r="G26" s="77">
        <v>0.7</v>
      </c>
      <c r="H26" s="77">
        <v>0.7</v>
      </c>
      <c r="I26" s="78">
        <v>0.69</v>
      </c>
    </row>
    <row r="27" spans="1:9" ht="27" customHeight="1">
      <c r="A27" s="102"/>
      <c r="B27" s="30" t="s">
        <v>138</v>
      </c>
      <c r="C27" s="30"/>
      <c r="D27" s="30"/>
      <c r="E27" s="79">
        <v>3.5</v>
      </c>
      <c r="F27" s="79">
        <v>2.8</v>
      </c>
      <c r="G27" s="79">
        <v>3.2</v>
      </c>
      <c r="H27" s="80">
        <v>3.7</v>
      </c>
      <c r="I27" s="80">
        <v>3.4</v>
      </c>
    </row>
    <row r="28" spans="1:9" ht="27" customHeight="1">
      <c r="A28" s="102"/>
      <c r="B28" s="30" t="s">
        <v>139</v>
      </c>
      <c r="C28" s="30"/>
      <c r="D28" s="30"/>
      <c r="E28" s="79">
        <v>91.6</v>
      </c>
      <c r="F28" s="79">
        <v>91</v>
      </c>
      <c r="G28" s="79">
        <v>90.8</v>
      </c>
      <c r="H28" s="80">
        <v>93</v>
      </c>
      <c r="I28" s="80">
        <v>93</v>
      </c>
    </row>
    <row r="29" spans="1:9" ht="27" customHeight="1">
      <c r="A29" s="102"/>
      <c r="B29" s="30" t="s">
        <v>140</v>
      </c>
      <c r="C29" s="30"/>
      <c r="D29" s="30"/>
      <c r="E29" s="79">
        <v>40.200000000000003</v>
      </c>
      <c r="F29" s="79">
        <v>33.299999999999997</v>
      </c>
      <c r="G29" s="79">
        <v>37.200000000000003</v>
      </c>
      <c r="H29" s="96">
        <v>39.9</v>
      </c>
      <c r="I29" s="80">
        <v>39.700000000000003</v>
      </c>
    </row>
    <row r="30" spans="1:9" ht="27" customHeight="1">
      <c r="A30" s="102"/>
      <c r="B30" s="102" t="s">
        <v>141</v>
      </c>
      <c r="C30" s="30" t="s">
        <v>142</v>
      </c>
      <c r="D30" s="30"/>
      <c r="E30" s="79">
        <v>0</v>
      </c>
      <c r="F30" s="79">
        <v>0</v>
      </c>
      <c r="G30" s="79">
        <v>0</v>
      </c>
      <c r="H30" s="79">
        <v>0</v>
      </c>
      <c r="I30" s="79">
        <v>0</v>
      </c>
    </row>
    <row r="31" spans="1:9" ht="27" customHeight="1">
      <c r="A31" s="102"/>
      <c r="B31" s="102"/>
      <c r="C31" s="30" t="s">
        <v>143</v>
      </c>
      <c r="D31" s="30"/>
      <c r="E31" s="79">
        <v>0</v>
      </c>
      <c r="F31" s="79">
        <v>0</v>
      </c>
      <c r="G31" s="79">
        <v>0</v>
      </c>
      <c r="H31" s="79">
        <v>0</v>
      </c>
      <c r="I31" s="79">
        <v>0</v>
      </c>
    </row>
    <row r="32" spans="1:9" ht="27" customHeight="1">
      <c r="A32" s="102"/>
      <c r="B32" s="102"/>
      <c r="C32" s="30" t="s">
        <v>144</v>
      </c>
      <c r="D32" s="30"/>
      <c r="E32" s="79">
        <v>6.6</v>
      </c>
      <c r="F32" s="79">
        <v>6</v>
      </c>
      <c r="G32" s="79">
        <v>5.4</v>
      </c>
      <c r="H32" s="80">
        <v>5.4</v>
      </c>
      <c r="I32" s="80">
        <v>5.5</v>
      </c>
    </row>
    <row r="33" spans="1:9" ht="27" customHeight="1">
      <c r="A33" s="102"/>
      <c r="B33" s="102"/>
      <c r="C33" s="30" t="s">
        <v>145</v>
      </c>
      <c r="D33" s="30"/>
      <c r="E33" s="79">
        <v>126.7</v>
      </c>
      <c r="F33" s="79">
        <v>121.9</v>
      </c>
      <c r="G33" s="79">
        <v>104.6</v>
      </c>
      <c r="H33" s="81">
        <v>102.2</v>
      </c>
      <c r="I33" s="81">
        <v>92.9</v>
      </c>
    </row>
    <row r="34" spans="1:9" ht="27" customHeight="1">
      <c r="A34" s="1" t="s">
        <v>243</v>
      </c>
      <c r="E34" s="39"/>
      <c r="F34" s="39"/>
      <c r="G34" s="39"/>
      <c r="H34" s="39"/>
      <c r="I34" s="40"/>
    </row>
    <row r="35" spans="1:9" ht="27" customHeight="1">
      <c r="A35" s="11" t="s">
        <v>146</v>
      </c>
    </row>
    <row r="36" spans="1:9">
      <c r="A36" s="41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orientation="portrait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50"/>
  <sheetViews>
    <sheetView view="pageBreakPreview" zoomScaleNormal="100" zoomScaleSheetLayoutView="100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J6" sqref="J6:O6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248</v>
      </c>
      <c r="B1" s="13"/>
      <c r="C1" s="13"/>
      <c r="D1" s="21" t="s">
        <v>259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6" customHeight="1">
      <c r="A6" s="113" t="s">
        <v>44</v>
      </c>
      <c r="B6" s="112"/>
      <c r="C6" s="112"/>
      <c r="D6" s="112"/>
      <c r="E6" s="112"/>
      <c r="F6" s="107" t="s">
        <v>253</v>
      </c>
      <c r="G6" s="105"/>
      <c r="H6" s="105" t="s">
        <v>249</v>
      </c>
      <c r="I6" s="105"/>
      <c r="J6" s="105" t="s">
        <v>254</v>
      </c>
      <c r="K6" s="105"/>
      <c r="L6" s="105" t="s">
        <v>255</v>
      </c>
      <c r="M6" s="105"/>
      <c r="N6" s="105" t="s">
        <v>256</v>
      </c>
      <c r="O6" s="105"/>
    </row>
    <row r="7" spans="1:25" ht="16" customHeight="1">
      <c r="A7" s="112"/>
      <c r="B7" s="112"/>
      <c r="C7" s="112"/>
      <c r="D7" s="112"/>
      <c r="E7" s="112"/>
      <c r="F7" s="53" t="s">
        <v>250</v>
      </c>
      <c r="G7" s="53" t="s">
        <v>251</v>
      </c>
      <c r="H7" s="53" t="s">
        <v>250</v>
      </c>
      <c r="I7" s="53" t="s">
        <v>251</v>
      </c>
      <c r="J7" s="53" t="s">
        <v>237</v>
      </c>
      <c r="K7" s="53" t="s">
        <v>238</v>
      </c>
      <c r="L7" s="53" t="s">
        <v>237</v>
      </c>
      <c r="M7" s="53" t="s">
        <v>238</v>
      </c>
      <c r="N7" s="53" t="s">
        <v>237</v>
      </c>
      <c r="O7" s="53" t="s">
        <v>238</v>
      </c>
    </row>
    <row r="8" spans="1:25" ht="16" customHeight="1">
      <c r="A8" s="110" t="s">
        <v>83</v>
      </c>
      <c r="B8" s="61" t="s">
        <v>45</v>
      </c>
      <c r="C8" s="55"/>
      <c r="D8" s="55"/>
      <c r="E8" s="65" t="s">
        <v>36</v>
      </c>
      <c r="F8" s="97">
        <v>16271</v>
      </c>
      <c r="G8" s="97">
        <v>17610</v>
      </c>
      <c r="H8" s="97">
        <v>2275</v>
      </c>
      <c r="I8" s="97">
        <v>2247</v>
      </c>
      <c r="J8" s="98">
        <v>13028</v>
      </c>
      <c r="K8" s="98">
        <f>SUM(K9:K10)</f>
        <v>13063</v>
      </c>
      <c r="L8" s="98">
        <v>19336</v>
      </c>
      <c r="M8" s="98">
        <f t="shared" ref="M8" si="0">SUM(M9:M10)</f>
        <v>19473</v>
      </c>
      <c r="N8" s="98">
        <v>14</v>
      </c>
      <c r="O8" s="98">
        <f t="shared" ref="O8" si="1">SUM(O9:O10)</f>
        <v>5.4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10"/>
      <c r="B9" s="63"/>
      <c r="C9" s="55" t="s">
        <v>46</v>
      </c>
      <c r="D9" s="55"/>
      <c r="E9" s="65" t="s">
        <v>37</v>
      </c>
      <c r="F9" s="97">
        <v>16071</v>
      </c>
      <c r="G9" s="97">
        <v>17399</v>
      </c>
      <c r="H9" s="97">
        <v>2257</v>
      </c>
      <c r="I9" s="97">
        <v>2198</v>
      </c>
      <c r="J9" s="98">
        <v>13024</v>
      </c>
      <c r="K9" s="98">
        <f>12083+969</f>
        <v>13052</v>
      </c>
      <c r="L9" s="98">
        <v>19297</v>
      </c>
      <c r="M9" s="98">
        <f>11336+8086</f>
        <v>19422</v>
      </c>
      <c r="N9" s="98">
        <v>14</v>
      </c>
      <c r="O9" s="98">
        <v>5.4</v>
      </c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10"/>
      <c r="B10" s="62"/>
      <c r="C10" s="55" t="s">
        <v>47</v>
      </c>
      <c r="D10" s="55"/>
      <c r="E10" s="65" t="s">
        <v>38</v>
      </c>
      <c r="F10" s="97">
        <v>201</v>
      </c>
      <c r="G10" s="97">
        <v>211</v>
      </c>
      <c r="H10" s="97">
        <v>18</v>
      </c>
      <c r="I10" s="97">
        <v>49</v>
      </c>
      <c r="J10" s="67">
        <v>4</v>
      </c>
      <c r="K10" s="67">
        <v>11</v>
      </c>
      <c r="L10" s="98">
        <v>39</v>
      </c>
      <c r="M10" s="98">
        <v>51</v>
      </c>
      <c r="N10" s="98">
        <v>0</v>
      </c>
      <c r="O10" s="98">
        <v>0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10"/>
      <c r="B11" s="61" t="s">
        <v>48</v>
      </c>
      <c r="C11" s="55"/>
      <c r="D11" s="55"/>
      <c r="E11" s="65" t="s">
        <v>39</v>
      </c>
      <c r="F11" s="97">
        <v>16333</v>
      </c>
      <c r="G11" s="97">
        <v>15451</v>
      </c>
      <c r="H11" s="97">
        <v>2158</v>
      </c>
      <c r="I11" s="97">
        <v>2009</v>
      </c>
      <c r="J11" s="98">
        <v>10570</v>
      </c>
      <c r="K11" s="98">
        <f>SUM(K12:K13)</f>
        <v>10720</v>
      </c>
      <c r="L11" s="98">
        <v>17361</v>
      </c>
      <c r="M11" s="98">
        <f t="shared" ref="M11" si="2">SUM(M12:M13)</f>
        <v>17065</v>
      </c>
      <c r="N11" s="98">
        <v>14</v>
      </c>
      <c r="O11" s="98">
        <v>4.8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10"/>
      <c r="B12" s="63"/>
      <c r="C12" s="55" t="s">
        <v>49</v>
      </c>
      <c r="D12" s="55"/>
      <c r="E12" s="65" t="s">
        <v>40</v>
      </c>
      <c r="F12" s="97">
        <v>15943</v>
      </c>
      <c r="G12" s="97">
        <v>15439</v>
      </c>
      <c r="H12" s="97">
        <v>2156</v>
      </c>
      <c r="I12" s="97">
        <v>2005</v>
      </c>
      <c r="J12" s="98">
        <v>10560</v>
      </c>
      <c r="K12" s="98">
        <f>10249+419</f>
        <v>10668</v>
      </c>
      <c r="L12" s="98">
        <v>17347</v>
      </c>
      <c r="M12" s="98">
        <f>15364+1672</f>
        <v>17036</v>
      </c>
      <c r="N12" s="98">
        <v>14</v>
      </c>
      <c r="O12" s="98">
        <v>4.8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10"/>
      <c r="B13" s="62"/>
      <c r="C13" s="55" t="s">
        <v>50</v>
      </c>
      <c r="D13" s="55"/>
      <c r="E13" s="65" t="s">
        <v>41</v>
      </c>
      <c r="F13" s="97">
        <v>390</v>
      </c>
      <c r="G13" s="97">
        <v>12</v>
      </c>
      <c r="H13" s="67">
        <v>2</v>
      </c>
      <c r="I13" s="67">
        <v>4</v>
      </c>
      <c r="J13" s="67">
        <v>10</v>
      </c>
      <c r="K13" s="67">
        <v>52</v>
      </c>
      <c r="L13" s="98">
        <v>14</v>
      </c>
      <c r="M13" s="98">
        <v>29</v>
      </c>
      <c r="N13" s="98">
        <v>0</v>
      </c>
      <c r="O13" s="98">
        <v>0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10"/>
      <c r="B14" s="55" t="s">
        <v>51</v>
      </c>
      <c r="C14" s="55"/>
      <c r="D14" s="55"/>
      <c r="E14" s="65" t="s">
        <v>148</v>
      </c>
      <c r="F14" s="97">
        <f>F9-F12</f>
        <v>128</v>
      </c>
      <c r="G14" s="97">
        <f t="shared" ref="F14:G15" si="3">G9-G12</f>
        <v>1960</v>
      </c>
      <c r="H14" s="97">
        <f>H9-H12</f>
        <v>101</v>
      </c>
      <c r="I14" s="97">
        <f>I9-I12</f>
        <v>193</v>
      </c>
      <c r="J14" s="98">
        <f t="shared" ref="J14:O15" si="4">J9-J12</f>
        <v>2464</v>
      </c>
      <c r="K14" s="98">
        <f t="shared" si="4"/>
        <v>2384</v>
      </c>
      <c r="L14" s="98">
        <f t="shared" si="4"/>
        <v>1950</v>
      </c>
      <c r="M14" s="98">
        <f t="shared" si="4"/>
        <v>2386</v>
      </c>
      <c r="N14" s="98">
        <v>0.1</v>
      </c>
      <c r="O14" s="98">
        <v>0.6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10"/>
      <c r="B15" s="55" t="s">
        <v>52</v>
      </c>
      <c r="C15" s="55"/>
      <c r="D15" s="55"/>
      <c r="E15" s="65" t="s">
        <v>149</v>
      </c>
      <c r="F15" s="97">
        <f t="shared" si="3"/>
        <v>-189</v>
      </c>
      <c r="G15" s="97">
        <f t="shared" si="3"/>
        <v>199</v>
      </c>
      <c r="H15" s="97">
        <f>H10-H13</f>
        <v>16</v>
      </c>
      <c r="I15" s="97">
        <f t="shared" ref="I15" si="5">I10-I13</f>
        <v>45</v>
      </c>
      <c r="J15" s="98">
        <f t="shared" si="4"/>
        <v>-6</v>
      </c>
      <c r="K15" s="98">
        <f t="shared" si="4"/>
        <v>-41</v>
      </c>
      <c r="L15" s="98">
        <f t="shared" si="4"/>
        <v>25</v>
      </c>
      <c r="M15" s="98">
        <f t="shared" si="4"/>
        <v>22</v>
      </c>
      <c r="N15" s="98">
        <f t="shared" si="4"/>
        <v>0</v>
      </c>
      <c r="O15" s="98">
        <f t="shared" si="4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10"/>
      <c r="B16" s="55" t="s">
        <v>53</v>
      </c>
      <c r="C16" s="55"/>
      <c r="D16" s="55"/>
      <c r="E16" s="65" t="s">
        <v>150</v>
      </c>
      <c r="F16" s="97">
        <f t="shared" ref="F16:G16" si="6">F8-F11</f>
        <v>-62</v>
      </c>
      <c r="G16" s="97">
        <f t="shared" si="6"/>
        <v>2159</v>
      </c>
      <c r="H16" s="97">
        <f>H8-H11</f>
        <v>117</v>
      </c>
      <c r="I16" s="97">
        <f>I8-I11</f>
        <v>238</v>
      </c>
      <c r="J16" s="98">
        <f t="shared" ref="J16:M16" si="7">J8-J11</f>
        <v>2458</v>
      </c>
      <c r="K16" s="98">
        <f t="shared" si="7"/>
        <v>2343</v>
      </c>
      <c r="L16" s="98">
        <f t="shared" si="7"/>
        <v>1975</v>
      </c>
      <c r="M16" s="98">
        <f t="shared" si="7"/>
        <v>2408</v>
      </c>
      <c r="N16" s="98">
        <v>0.6</v>
      </c>
      <c r="O16" s="98">
        <v>0.1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10"/>
      <c r="B17" s="55" t="s">
        <v>54</v>
      </c>
      <c r="C17" s="55"/>
      <c r="D17" s="55"/>
      <c r="E17" s="53"/>
      <c r="F17" s="67">
        <v>15603</v>
      </c>
      <c r="G17" s="67">
        <v>15542</v>
      </c>
      <c r="H17" s="67">
        <v>0</v>
      </c>
      <c r="I17" s="67">
        <v>0</v>
      </c>
      <c r="J17" s="98">
        <v>0</v>
      </c>
      <c r="K17" s="98">
        <v>0</v>
      </c>
      <c r="L17" s="98">
        <v>0</v>
      </c>
      <c r="M17" s="98">
        <v>0</v>
      </c>
      <c r="N17" s="67">
        <v>0</v>
      </c>
      <c r="O17" s="67">
        <v>0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10"/>
      <c r="B18" s="55" t="s">
        <v>55</v>
      </c>
      <c r="C18" s="55"/>
      <c r="D18" s="55"/>
      <c r="E18" s="53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10" t="s">
        <v>84</v>
      </c>
      <c r="B19" s="61" t="s">
        <v>56</v>
      </c>
      <c r="C19" s="55"/>
      <c r="D19" s="55"/>
      <c r="E19" s="65"/>
      <c r="F19" s="97">
        <v>950</v>
      </c>
      <c r="G19" s="97">
        <v>781</v>
      </c>
      <c r="H19" s="97">
        <v>1257</v>
      </c>
      <c r="I19" s="97">
        <v>580</v>
      </c>
      <c r="J19" s="98">
        <v>1638</v>
      </c>
      <c r="K19" s="98">
        <v>2065</v>
      </c>
      <c r="L19" s="98">
        <v>13988</v>
      </c>
      <c r="M19" s="98">
        <v>12573</v>
      </c>
      <c r="N19" s="98">
        <v>0</v>
      </c>
      <c r="O19" s="98">
        <v>0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10"/>
      <c r="B20" s="62"/>
      <c r="C20" s="55" t="s">
        <v>57</v>
      </c>
      <c r="D20" s="55"/>
      <c r="E20" s="65"/>
      <c r="F20" s="97">
        <v>414</v>
      </c>
      <c r="G20" s="97">
        <v>312</v>
      </c>
      <c r="H20" s="97">
        <v>751</v>
      </c>
      <c r="I20" s="97">
        <v>392</v>
      </c>
      <c r="J20" s="98">
        <v>830</v>
      </c>
      <c r="K20" s="98">
        <v>1339</v>
      </c>
      <c r="L20" s="98">
        <v>8411</v>
      </c>
      <c r="M20" s="98">
        <v>6997</v>
      </c>
      <c r="N20" s="98">
        <v>0</v>
      </c>
      <c r="O20" s="98">
        <v>0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10"/>
      <c r="B21" s="55" t="s">
        <v>58</v>
      </c>
      <c r="C21" s="55"/>
      <c r="D21" s="55"/>
      <c r="E21" s="65" t="s">
        <v>151</v>
      </c>
      <c r="F21" s="97">
        <v>950</v>
      </c>
      <c r="G21" s="97">
        <v>781</v>
      </c>
      <c r="H21" s="97">
        <v>1257</v>
      </c>
      <c r="I21" s="97">
        <v>580</v>
      </c>
      <c r="J21" s="98">
        <v>1638</v>
      </c>
      <c r="K21" s="98">
        <f>K19</f>
        <v>2065</v>
      </c>
      <c r="L21" s="98">
        <v>13988</v>
      </c>
      <c r="M21" s="98">
        <f t="shared" ref="M21" si="8">M19</f>
        <v>12573</v>
      </c>
      <c r="N21" s="98">
        <v>0</v>
      </c>
      <c r="O21" s="98">
        <f t="shared" ref="O21" si="9">O19</f>
        <v>0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10"/>
      <c r="B22" s="61" t="s">
        <v>59</v>
      </c>
      <c r="C22" s="55"/>
      <c r="D22" s="55"/>
      <c r="E22" s="65" t="s">
        <v>152</v>
      </c>
      <c r="F22" s="94">
        <v>1614</v>
      </c>
      <c r="G22" s="97">
        <v>1309</v>
      </c>
      <c r="H22" s="97">
        <v>1638</v>
      </c>
      <c r="I22" s="97">
        <v>976</v>
      </c>
      <c r="J22" s="98">
        <v>8728</v>
      </c>
      <c r="K22" s="98">
        <v>15040</v>
      </c>
      <c r="L22" s="98">
        <v>22187</v>
      </c>
      <c r="M22" s="98">
        <v>21382</v>
      </c>
      <c r="N22" s="98">
        <v>0.1</v>
      </c>
      <c r="O22" s="98">
        <v>0.2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10"/>
      <c r="B23" s="62" t="s">
        <v>60</v>
      </c>
      <c r="C23" s="55" t="s">
        <v>61</v>
      </c>
      <c r="D23" s="55"/>
      <c r="E23" s="65"/>
      <c r="F23" s="97">
        <v>1144</v>
      </c>
      <c r="G23" s="97">
        <v>871</v>
      </c>
      <c r="H23" s="97">
        <v>301</v>
      </c>
      <c r="I23" s="97">
        <v>321</v>
      </c>
      <c r="J23" s="98">
        <v>2044</v>
      </c>
      <c r="K23" s="98">
        <v>1997</v>
      </c>
      <c r="L23" s="98">
        <v>8862</v>
      </c>
      <c r="M23" s="98">
        <v>9054</v>
      </c>
      <c r="N23" s="98">
        <v>0.1</v>
      </c>
      <c r="O23" s="98">
        <v>0.1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10"/>
      <c r="B24" s="55" t="s">
        <v>153</v>
      </c>
      <c r="C24" s="55"/>
      <c r="D24" s="55"/>
      <c r="E24" s="65" t="s">
        <v>154</v>
      </c>
      <c r="F24" s="97">
        <f>F21-F22</f>
        <v>-664</v>
      </c>
      <c r="G24" s="97">
        <f t="shared" ref="G24" si="10">G21-G22</f>
        <v>-528</v>
      </c>
      <c r="H24" s="97">
        <f t="shared" ref="H24:O24" si="11">H21-H22</f>
        <v>-381</v>
      </c>
      <c r="I24" s="97">
        <f t="shared" si="11"/>
        <v>-396</v>
      </c>
      <c r="J24" s="98">
        <f t="shared" si="11"/>
        <v>-7090</v>
      </c>
      <c r="K24" s="98">
        <f t="shared" si="11"/>
        <v>-12975</v>
      </c>
      <c r="L24" s="98">
        <f t="shared" si="11"/>
        <v>-8199</v>
      </c>
      <c r="M24" s="98">
        <f t="shared" si="11"/>
        <v>-8809</v>
      </c>
      <c r="N24" s="98">
        <f t="shared" si="11"/>
        <v>-0.1</v>
      </c>
      <c r="O24" s="98">
        <f t="shared" si="11"/>
        <v>-0.2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10"/>
      <c r="B25" s="61" t="s">
        <v>62</v>
      </c>
      <c r="C25" s="61"/>
      <c r="D25" s="61"/>
      <c r="E25" s="114" t="s">
        <v>155</v>
      </c>
      <c r="F25" s="108">
        <v>664</v>
      </c>
      <c r="G25" s="108">
        <v>528</v>
      </c>
      <c r="H25" s="108">
        <v>381</v>
      </c>
      <c r="I25" s="108">
        <v>396</v>
      </c>
      <c r="J25" s="108">
        <v>7090</v>
      </c>
      <c r="K25" s="108">
        <v>12975</v>
      </c>
      <c r="L25" s="108">
        <v>8199</v>
      </c>
      <c r="M25" s="108">
        <v>8809</v>
      </c>
      <c r="N25" s="108">
        <v>0.1</v>
      </c>
      <c r="O25" s="108">
        <v>0.2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10"/>
      <c r="B26" s="82" t="s">
        <v>63</v>
      </c>
      <c r="C26" s="82"/>
      <c r="D26" s="82"/>
      <c r="E26" s="115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10"/>
      <c r="B27" s="55" t="s">
        <v>156</v>
      </c>
      <c r="C27" s="55"/>
      <c r="D27" s="55"/>
      <c r="E27" s="65" t="s">
        <v>157</v>
      </c>
      <c r="F27" s="97">
        <f t="shared" ref="F27:G27" si="12">F24+F25</f>
        <v>0</v>
      </c>
      <c r="G27" s="97">
        <f t="shared" si="12"/>
        <v>0</v>
      </c>
      <c r="H27" s="97">
        <f t="shared" ref="H27:O27" si="13">H24+H25</f>
        <v>0</v>
      </c>
      <c r="I27" s="97">
        <f t="shared" si="13"/>
        <v>0</v>
      </c>
      <c r="J27" s="66">
        <f t="shared" si="13"/>
        <v>0</v>
      </c>
      <c r="K27" s="66">
        <f t="shared" si="13"/>
        <v>0</v>
      </c>
      <c r="L27" s="66">
        <f t="shared" si="13"/>
        <v>0</v>
      </c>
      <c r="M27" s="66">
        <f t="shared" si="13"/>
        <v>0</v>
      </c>
      <c r="N27" s="66">
        <f t="shared" si="13"/>
        <v>0</v>
      </c>
      <c r="O27" s="66">
        <f t="shared" si="13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12" t="s">
        <v>64</v>
      </c>
      <c r="B30" s="112"/>
      <c r="C30" s="112"/>
      <c r="D30" s="112"/>
      <c r="E30" s="112"/>
      <c r="F30" s="106" t="s">
        <v>245</v>
      </c>
      <c r="G30" s="106"/>
      <c r="H30" s="106" t="s">
        <v>246</v>
      </c>
      <c r="I30" s="106"/>
      <c r="J30" s="106" t="s">
        <v>247</v>
      </c>
      <c r="K30" s="106"/>
      <c r="L30" s="106"/>
      <c r="M30" s="106"/>
      <c r="N30" s="106"/>
      <c r="O30" s="106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6" customHeight="1">
      <c r="A31" s="112"/>
      <c r="B31" s="112"/>
      <c r="C31" s="112"/>
      <c r="D31" s="112"/>
      <c r="E31" s="112"/>
      <c r="F31" s="53" t="s">
        <v>237</v>
      </c>
      <c r="G31" s="53" t="s">
        <v>238</v>
      </c>
      <c r="H31" s="53" t="s">
        <v>237</v>
      </c>
      <c r="I31" s="53" t="s">
        <v>238</v>
      </c>
      <c r="J31" s="53" t="s">
        <v>237</v>
      </c>
      <c r="K31" s="53" t="s">
        <v>238</v>
      </c>
      <c r="L31" s="53" t="s">
        <v>237</v>
      </c>
      <c r="M31" s="53" t="s">
        <v>238</v>
      </c>
      <c r="N31" s="53" t="s">
        <v>237</v>
      </c>
      <c r="O31" s="53" t="s">
        <v>238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6" customHeight="1">
      <c r="A32" s="110" t="s">
        <v>85</v>
      </c>
      <c r="B32" s="61" t="s">
        <v>45</v>
      </c>
      <c r="C32" s="55"/>
      <c r="D32" s="55"/>
      <c r="E32" s="65" t="s">
        <v>36</v>
      </c>
      <c r="F32" s="66">
        <v>357</v>
      </c>
      <c r="G32" s="93">
        <v>421</v>
      </c>
      <c r="H32" s="66">
        <v>3</v>
      </c>
      <c r="I32" s="93">
        <v>3</v>
      </c>
      <c r="J32" s="97">
        <v>0.4</v>
      </c>
      <c r="K32" s="93">
        <v>0.4</v>
      </c>
      <c r="L32" s="66"/>
      <c r="M32" s="66"/>
      <c r="N32" s="66"/>
      <c r="O32" s="66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6" customHeight="1">
      <c r="A33" s="116"/>
      <c r="B33" s="63"/>
      <c r="C33" s="61" t="s">
        <v>65</v>
      </c>
      <c r="D33" s="55"/>
      <c r="E33" s="65"/>
      <c r="F33" s="66">
        <v>33</v>
      </c>
      <c r="G33" s="93">
        <v>34</v>
      </c>
      <c r="H33" s="66">
        <v>0</v>
      </c>
      <c r="I33" s="93">
        <v>0</v>
      </c>
      <c r="J33" s="97">
        <v>0</v>
      </c>
      <c r="K33" s="93">
        <v>0</v>
      </c>
      <c r="L33" s="66"/>
      <c r="M33" s="66"/>
      <c r="N33" s="66"/>
      <c r="O33" s="66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6" customHeight="1">
      <c r="A34" s="116"/>
      <c r="B34" s="63"/>
      <c r="C34" s="62"/>
      <c r="D34" s="55" t="s">
        <v>66</v>
      </c>
      <c r="E34" s="65"/>
      <c r="F34" s="66">
        <v>33</v>
      </c>
      <c r="G34" s="93">
        <v>33</v>
      </c>
      <c r="H34" s="66">
        <v>0</v>
      </c>
      <c r="I34" s="93">
        <v>0</v>
      </c>
      <c r="J34" s="97">
        <v>0</v>
      </c>
      <c r="K34" s="93">
        <v>0</v>
      </c>
      <c r="L34" s="66"/>
      <c r="M34" s="66"/>
      <c r="N34" s="66"/>
      <c r="O34" s="66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6" customHeight="1">
      <c r="A35" s="116"/>
      <c r="B35" s="62"/>
      <c r="C35" s="55" t="s">
        <v>67</v>
      </c>
      <c r="D35" s="55"/>
      <c r="E35" s="65"/>
      <c r="F35" s="66">
        <v>325</v>
      </c>
      <c r="G35" s="93">
        <v>388</v>
      </c>
      <c r="H35" s="66">
        <v>3</v>
      </c>
      <c r="I35" s="93">
        <v>3</v>
      </c>
      <c r="J35" s="68">
        <v>0.4</v>
      </c>
      <c r="K35" s="68">
        <v>0.4</v>
      </c>
      <c r="L35" s="66"/>
      <c r="M35" s="66"/>
      <c r="N35" s="66"/>
      <c r="O35" s="66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6" customHeight="1">
      <c r="A36" s="116"/>
      <c r="B36" s="61" t="s">
        <v>48</v>
      </c>
      <c r="C36" s="55"/>
      <c r="D36" s="55"/>
      <c r="E36" s="65" t="s">
        <v>37</v>
      </c>
      <c r="F36" s="66">
        <v>234</v>
      </c>
      <c r="G36" s="93">
        <v>272</v>
      </c>
      <c r="H36" s="66">
        <v>3</v>
      </c>
      <c r="I36" s="93">
        <v>3</v>
      </c>
      <c r="J36" s="97">
        <v>0.4</v>
      </c>
      <c r="K36" s="93">
        <v>0.4</v>
      </c>
      <c r="L36" s="66"/>
      <c r="M36" s="66"/>
      <c r="N36" s="66"/>
      <c r="O36" s="66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6" customHeight="1">
      <c r="A37" s="116"/>
      <c r="B37" s="63"/>
      <c r="C37" s="55" t="s">
        <v>68</v>
      </c>
      <c r="D37" s="55"/>
      <c r="E37" s="65"/>
      <c r="F37" s="66">
        <v>225</v>
      </c>
      <c r="G37" s="93">
        <v>261</v>
      </c>
      <c r="H37" s="66">
        <v>0</v>
      </c>
      <c r="I37" s="93">
        <v>0</v>
      </c>
      <c r="J37" s="97">
        <v>0</v>
      </c>
      <c r="K37" s="93">
        <v>0</v>
      </c>
      <c r="L37" s="66"/>
      <c r="M37" s="66"/>
      <c r="N37" s="66"/>
      <c r="O37" s="66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6" customHeight="1">
      <c r="A38" s="116"/>
      <c r="B38" s="62"/>
      <c r="C38" s="55" t="s">
        <v>69</v>
      </c>
      <c r="D38" s="55"/>
      <c r="E38" s="65"/>
      <c r="F38" s="66">
        <v>9</v>
      </c>
      <c r="G38" s="93">
        <v>11</v>
      </c>
      <c r="H38" s="66">
        <v>3</v>
      </c>
      <c r="I38" s="93">
        <v>3</v>
      </c>
      <c r="J38" s="97">
        <v>0.4</v>
      </c>
      <c r="K38" s="93">
        <v>0.4</v>
      </c>
      <c r="L38" s="66"/>
      <c r="M38" s="66"/>
      <c r="N38" s="66"/>
      <c r="O38" s="66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6" customHeight="1">
      <c r="A39" s="116"/>
      <c r="B39" s="30" t="s">
        <v>70</v>
      </c>
      <c r="C39" s="30"/>
      <c r="D39" s="30"/>
      <c r="E39" s="65" t="s">
        <v>159</v>
      </c>
      <c r="F39" s="66">
        <f t="shared" ref="F39:O39" si="14">F32-F36</f>
        <v>123</v>
      </c>
      <c r="G39" s="93">
        <f t="shared" si="14"/>
        <v>149</v>
      </c>
      <c r="H39" s="66">
        <f t="shared" si="14"/>
        <v>0</v>
      </c>
      <c r="I39" s="93">
        <f>I32-I36</f>
        <v>0</v>
      </c>
      <c r="J39" s="66">
        <f t="shared" si="14"/>
        <v>0</v>
      </c>
      <c r="K39" s="93">
        <v>0</v>
      </c>
      <c r="L39" s="66">
        <f t="shared" si="14"/>
        <v>0</v>
      </c>
      <c r="M39" s="66">
        <f t="shared" si="14"/>
        <v>0</v>
      </c>
      <c r="N39" s="66">
        <f t="shared" si="14"/>
        <v>0</v>
      </c>
      <c r="O39" s="66">
        <f t="shared" si="14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6" customHeight="1">
      <c r="A40" s="110" t="s">
        <v>86</v>
      </c>
      <c r="B40" s="61" t="s">
        <v>71</v>
      </c>
      <c r="C40" s="55"/>
      <c r="D40" s="55"/>
      <c r="E40" s="65" t="s">
        <v>39</v>
      </c>
      <c r="F40" s="66">
        <v>0</v>
      </c>
      <c r="G40" s="93">
        <v>0</v>
      </c>
      <c r="H40" s="66">
        <v>37</v>
      </c>
      <c r="I40" s="93">
        <v>37</v>
      </c>
      <c r="J40" s="66">
        <v>6</v>
      </c>
      <c r="K40" s="93">
        <v>1</v>
      </c>
      <c r="L40" s="66"/>
      <c r="M40" s="66"/>
      <c r="N40" s="66"/>
      <c r="O40" s="66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6" customHeight="1">
      <c r="A41" s="111"/>
      <c r="B41" s="62"/>
      <c r="C41" s="55" t="s">
        <v>72</v>
      </c>
      <c r="D41" s="55"/>
      <c r="E41" s="65"/>
      <c r="F41" s="68">
        <v>0</v>
      </c>
      <c r="G41" s="68">
        <v>0</v>
      </c>
      <c r="H41" s="68">
        <v>0</v>
      </c>
      <c r="I41" s="68">
        <v>0</v>
      </c>
      <c r="J41" s="66">
        <v>0</v>
      </c>
      <c r="K41" s="93">
        <v>0</v>
      </c>
      <c r="L41" s="66"/>
      <c r="M41" s="66"/>
      <c r="N41" s="66"/>
      <c r="O41" s="66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6" customHeight="1">
      <c r="A42" s="111"/>
      <c r="B42" s="61" t="s">
        <v>59</v>
      </c>
      <c r="C42" s="55"/>
      <c r="D42" s="55"/>
      <c r="E42" s="65" t="s">
        <v>40</v>
      </c>
      <c r="F42" s="66">
        <v>93</v>
      </c>
      <c r="G42" s="93">
        <v>93</v>
      </c>
      <c r="H42" s="66">
        <v>37</v>
      </c>
      <c r="I42" s="93">
        <v>37</v>
      </c>
      <c r="J42" s="66">
        <v>6</v>
      </c>
      <c r="K42" s="93">
        <v>1</v>
      </c>
      <c r="L42" s="66"/>
      <c r="M42" s="66"/>
      <c r="N42" s="66"/>
      <c r="O42" s="66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6" customHeight="1">
      <c r="A43" s="111"/>
      <c r="B43" s="62"/>
      <c r="C43" s="55" t="s">
        <v>73</v>
      </c>
      <c r="D43" s="55"/>
      <c r="E43" s="65"/>
      <c r="F43" s="66">
        <v>93</v>
      </c>
      <c r="G43" s="93">
        <v>93</v>
      </c>
      <c r="H43" s="66">
        <v>37</v>
      </c>
      <c r="I43" s="93">
        <v>37</v>
      </c>
      <c r="J43" s="68">
        <v>6</v>
      </c>
      <c r="K43" s="68">
        <v>1</v>
      </c>
      <c r="L43" s="66"/>
      <c r="M43" s="66"/>
      <c r="N43" s="66"/>
      <c r="O43" s="66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6" customHeight="1">
      <c r="A44" s="111"/>
      <c r="B44" s="55" t="s">
        <v>70</v>
      </c>
      <c r="C44" s="55"/>
      <c r="D44" s="55"/>
      <c r="E44" s="65" t="s">
        <v>160</v>
      </c>
      <c r="F44" s="68">
        <f t="shared" ref="F44:O44" si="15">F40-F42</f>
        <v>-93</v>
      </c>
      <c r="G44" s="68">
        <f t="shared" si="15"/>
        <v>-93</v>
      </c>
      <c r="H44" s="68">
        <f t="shared" si="15"/>
        <v>0</v>
      </c>
      <c r="I44" s="68">
        <f t="shared" si="15"/>
        <v>0</v>
      </c>
      <c r="J44" s="68">
        <f t="shared" si="15"/>
        <v>0</v>
      </c>
      <c r="K44" s="68">
        <v>0</v>
      </c>
      <c r="L44" s="68">
        <f t="shared" si="15"/>
        <v>0</v>
      </c>
      <c r="M44" s="68">
        <f t="shared" si="15"/>
        <v>0</v>
      </c>
      <c r="N44" s="68">
        <f t="shared" si="15"/>
        <v>0</v>
      </c>
      <c r="O44" s="68">
        <f t="shared" si="15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6" customHeight="1">
      <c r="A45" s="110" t="s">
        <v>78</v>
      </c>
      <c r="B45" s="30" t="s">
        <v>74</v>
      </c>
      <c r="C45" s="30"/>
      <c r="D45" s="30"/>
      <c r="E45" s="65" t="s">
        <v>161</v>
      </c>
      <c r="F45" s="66">
        <f t="shared" ref="F45:O45" si="16">F39+F44</f>
        <v>30</v>
      </c>
      <c r="G45" s="93">
        <f t="shared" si="16"/>
        <v>56</v>
      </c>
      <c r="H45" s="66">
        <f t="shared" si="16"/>
        <v>0</v>
      </c>
      <c r="I45" s="93">
        <f t="shared" si="16"/>
        <v>0</v>
      </c>
      <c r="J45" s="66">
        <f t="shared" si="16"/>
        <v>0</v>
      </c>
      <c r="K45" s="93">
        <v>0</v>
      </c>
      <c r="L45" s="66">
        <f t="shared" si="16"/>
        <v>0</v>
      </c>
      <c r="M45" s="66">
        <f t="shared" si="16"/>
        <v>0</v>
      </c>
      <c r="N45" s="66">
        <f t="shared" si="16"/>
        <v>0</v>
      </c>
      <c r="O45" s="66">
        <f t="shared" si="16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" customHeight="1">
      <c r="A46" s="111"/>
      <c r="B46" s="55" t="s">
        <v>75</v>
      </c>
      <c r="C46" s="55"/>
      <c r="D46" s="55"/>
      <c r="E46" s="55"/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6"/>
      <c r="M46" s="66"/>
      <c r="N46" s="68"/>
      <c r="O46" s="68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6" customHeight="1">
      <c r="A47" s="111"/>
      <c r="B47" s="55" t="s">
        <v>76</v>
      </c>
      <c r="C47" s="55"/>
      <c r="D47" s="55"/>
      <c r="E47" s="55"/>
      <c r="F47" s="66">
        <v>60</v>
      </c>
      <c r="G47" s="93">
        <v>66</v>
      </c>
      <c r="H47" s="66">
        <v>0</v>
      </c>
      <c r="I47" s="93">
        <v>0</v>
      </c>
      <c r="J47" s="66">
        <v>0</v>
      </c>
      <c r="K47" s="93">
        <v>0</v>
      </c>
      <c r="L47" s="66"/>
      <c r="M47" s="66"/>
      <c r="N47" s="66"/>
      <c r="O47" s="66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" customHeight="1">
      <c r="A48" s="111"/>
      <c r="B48" s="55" t="s">
        <v>77</v>
      </c>
      <c r="C48" s="55"/>
      <c r="D48" s="55"/>
      <c r="E48" s="55"/>
      <c r="F48" s="66">
        <v>22</v>
      </c>
      <c r="G48" s="93">
        <v>30</v>
      </c>
      <c r="H48" s="66">
        <v>0</v>
      </c>
      <c r="I48" s="93">
        <v>0</v>
      </c>
      <c r="J48" s="66">
        <v>0</v>
      </c>
      <c r="K48" s="93">
        <v>0</v>
      </c>
      <c r="L48" s="66"/>
      <c r="M48" s="66"/>
      <c r="N48" s="66"/>
      <c r="O48" s="66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5" ht="16" customHeight="1">
      <c r="A49" s="11" t="s">
        <v>162</v>
      </c>
      <c r="O49" s="4"/>
    </row>
    <row r="50" spans="1:15" ht="16" customHeight="1">
      <c r="A50" s="11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orientation="landscape" r:id="rId1"/>
  <headerFooter alignWithMargins="0">
    <oddHeader>&amp;R&amp;"明朝,斜体"&amp;9指定都市－4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pane xSplit="4" ySplit="7" topLeftCell="E37" activePane="bottomRight" state="frozen"/>
      <selection activeCell="G46" sqref="G46"/>
      <selection pane="topRight" activeCell="G46" sqref="G46"/>
      <selection pane="bottomLeft" activeCell="G46" sqref="G46"/>
      <selection pane="bottomRight" activeCell="H55" sqref="H55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36" t="s">
        <v>0</v>
      </c>
      <c r="B1" s="36"/>
      <c r="C1" s="42" t="s">
        <v>259</v>
      </c>
      <c r="D1" s="43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4"/>
      <c r="B5" s="44" t="s">
        <v>241</v>
      </c>
      <c r="C5" s="44"/>
      <c r="D5" s="44"/>
      <c r="H5" s="16"/>
      <c r="L5" s="16"/>
      <c r="N5" s="16" t="s">
        <v>164</v>
      </c>
    </row>
    <row r="6" spans="1:14" ht="15" customHeight="1">
      <c r="A6" s="45"/>
      <c r="B6" s="46"/>
      <c r="C6" s="46"/>
      <c r="D6" s="8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ht="15" customHeight="1">
      <c r="A7" s="47"/>
      <c r="B7" s="48"/>
      <c r="C7" s="48"/>
      <c r="D7" s="89"/>
      <c r="E7" s="28" t="s">
        <v>237</v>
      </c>
      <c r="F7" s="28" t="s">
        <v>238</v>
      </c>
      <c r="G7" s="28" t="s">
        <v>237</v>
      </c>
      <c r="H7" s="28" t="s">
        <v>238</v>
      </c>
      <c r="I7" s="28" t="s">
        <v>237</v>
      </c>
      <c r="J7" s="28" t="s">
        <v>238</v>
      </c>
      <c r="K7" s="28" t="s">
        <v>237</v>
      </c>
      <c r="L7" s="28" t="s">
        <v>238</v>
      </c>
      <c r="M7" s="28" t="s">
        <v>237</v>
      </c>
      <c r="N7" s="28" t="s">
        <v>238</v>
      </c>
    </row>
    <row r="8" spans="1:14" ht="18" customHeight="1">
      <c r="A8" s="102" t="s">
        <v>165</v>
      </c>
      <c r="B8" s="83" t="s">
        <v>166</v>
      </c>
      <c r="C8" s="84"/>
      <c r="D8" s="84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spans="1:14" ht="18" customHeight="1">
      <c r="A9" s="102"/>
      <c r="B9" s="102" t="s">
        <v>167</v>
      </c>
      <c r="C9" s="55" t="s">
        <v>168</v>
      </c>
      <c r="D9" s="5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4" ht="18" customHeight="1">
      <c r="A10" s="102"/>
      <c r="B10" s="102"/>
      <c r="C10" s="55" t="s">
        <v>169</v>
      </c>
      <c r="D10" s="5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ht="18" customHeight="1">
      <c r="A11" s="102"/>
      <c r="B11" s="102"/>
      <c r="C11" s="55" t="s">
        <v>170</v>
      </c>
      <c r="D11" s="5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4" ht="18" customHeight="1">
      <c r="A12" s="102"/>
      <c r="B12" s="102"/>
      <c r="C12" s="55" t="s">
        <v>171</v>
      </c>
      <c r="D12" s="5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1:14" ht="18" customHeight="1">
      <c r="A13" s="102"/>
      <c r="B13" s="102"/>
      <c r="C13" s="55" t="s">
        <v>172</v>
      </c>
      <c r="D13" s="5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1:14" ht="18" customHeight="1">
      <c r="A14" s="102"/>
      <c r="B14" s="102"/>
      <c r="C14" s="55" t="s">
        <v>78</v>
      </c>
      <c r="D14" s="5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1:14" ht="18" customHeight="1">
      <c r="A15" s="102" t="s">
        <v>173</v>
      </c>
      <c r="B15" s="102" t="s">
        <v>174</v>
      </c>
      <c r="C15" s="55" t="s">
        <v>175</v>
      </c>
      <c r="D15" s="55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1:14" ht="18" customHeight="1">
      <c r="A16" s="102"/>
      <c r="B16" s="102"/>
      <c r="C16" s="55" t="s">
        <v>176</v>
      </c>
      <c r="D16" s="55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spans="1:15" ht="18" customHeight="1">
      <c r="A17" s="102"/>
      <c r="B17" s="102"/>
      <c r="C17" s="55" t="s">
        <v>177</v>
      </c>
      <c r="D17" s="55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5" ht="18" customHeight="1">
      <c r="A18" s="102"/>
      <c r="B18" s="102"/>
      <c r="C18" s="55" t="s">
        <v>178</v>
      </c>
      <c r="D18" s="55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5" ht="18" customHeight="1">
      <c r="A19" s="102"/>
      <c r="B19" s="102" t="s">
        <v>179</v>
      </c>
      <c r="C19" s="55" t="s">
        <v>180</v>
      </c>
      <c r="D19" s="55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1:15" ht="18" customHeight="1">
      <c r="A20" s="102"/>
      <c r="B20" s="102"/>
      <c r="C20" s="55" t="s">
        <v>181</v>
      </c>
      <c r="D20" s="55"/>
      <c r="E20" s="66"/>
      <c r="F20" s="66"/>
      <c r="G20" s="66"/>
      <c r="H20" s="66"/>
      <c r="I20" s="66"/>
      <c r="J20" s="66"/>
      <c r="K20" s="66"/>
      <c r="L20" s="66"/>
      <c r="M20" s="66"/>
      <c r="N20" s="66"/>
    </row>
    <row r="21" spans="1:15" ht="18" customHeight="1">
      <c r="A21" s="102"/>
      <c r="B21" s="102"/>
      <c r="C21" s="55" t="s">
        <v>182</v>
      </c>
      <c r="D21" s="55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5" ht="18" customHeight="1">
      <c r="A22" s="102"/>
      <c r="B22" s="102"/>
      <c r="C22" s="30" t="s">
        <v>183</v>
      </c>
      <c r="D22" s="30"/>
      <c r="E22" s="66"/>
      <c r="F22" s="66"/>
      <c r="G22" s="66"/>
      <c r="H22" s="66"/>
      <c r="I22" s="66"/>
      <c r="J22" s="66"/>
      <c r="K22" s="66"/>
      <c r="L22" s="66"/>
      <c r="M22" s="66"/>
      <c r="N22" s="66"/>
    </row>
    <row r="23" spans="1:15" ht="18" customHeight="1">
      <c r="A23" s="102"/>
      <c r="B23" s="102" t="s">
        <v>184</v>
      </c>
      <c r="C23" s="55" t="s">
        <v>185</v>
      </c>
      <c r="D23" s="55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5" ht="18" customHeight="1">
      <c r="A24" s="102"/>
      <c r="B24" s="102"/>
      <c r="C24" s="55" t="s">
        <v>186</v>
      </c>
      <c r="D24" s="55"/>
      <c r="E24" s="66"/>
      <c r="F24" s="66"/>
      <c r="G24" s="66"/>
      <c r="H24" s="66"/>
      <c r="I24" s="66"/>
      <c r="J24" s="66"/>
      <c r="K24" s="66"/>
      <c r="L24" s="66"/>
      <c r="M24" s="66"/>
      <c r="N24" s="66"/>
    </row>
    <row r="25" spans="1:15" ht="18" customHeight="1">
      <c r="A25" s="102"/>
      <c r="B25" s="102"/>
      <c r="C25" s="55" t="s">
        <v>187</v>
      </c>
      <c r="D25" s="55"/>
      <c r="E25" s="66"/>
      <c r="F25" s="66"/>
      <c r="G25" s="66"/>
      <c r="H25" s="66"/>
      <c r="I25" s="66"/>
      <c r="J25" s="66"/>
      <c r="K25" s="66"/>
      <c r="L25" s="66"/>
      <c r="M25" s="66"/>
      <c r="N25" s="66"/>
    </row>
    <row r="26" spans="1:15" ht="18" customHeight="1">
      <c r="A26" s="102"/>
      <c r="B26" s="102"/>
      <c r="C26" s="55" t="s">
        <v>188</v>
      </c>
      <c r="D26" s="55"/>
      <c r="E26" s="66"/>
      <c r="F26" s="66"/>
      <c r="G26" s="66"/>
      <c r="H26" s="66"/>
      <c r="I26" s="66"/>
      <c r="J26" s="66"/>
      <c r="K26" s="66"/>
      <c r="L26" s="66"/>
      <c r="M26" s="66"/>
      <c r="N26" s="66"/>
    </row>
    <row r="27" spans="1:15" ht="18" customHeight="1">
      <c r="A27" s="102"/>
      <c r="B27" s="55" t="s">
        <v>189</v>
      </c>
      <c r="C27" s="55"/>
      <c r="D27" s="55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5" ht="18" customHeight="1">
      <c r="A28" s="102" t="s">
        <v>190</v>
      </c>
      <c r="B28" s="102" t="s">
        <v>191</v>
      </c>
      <c r="C28" s="55" t="s">
        <v>192</v>
      </c>
      <c r="D28" s="87" t="s">
        <v>36</v>
      </c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1:15" ht="18" customHeight="1">
      <c r="A29" s="102"/>
      <c r="B29" s="102"/>
      <c r="C29" s="55" t="s">
        <v>193</v>
      </c>
      <c r="D29" s="87" t="s">
        <v>37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5" ht="18" customHeight="1">
      <c r="A30" s="102"/>
      <c r="B30" s="102"/>
      <c r="C30" s="55" t="s">
        <v>194</v>
      </c>
      <c r="D30" s="87" t="s">
        <v>195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</row>
    <row r="31" spans="1:15" ht="18" customHeight="1">
      <c r="A31" s="102"/>
      <c r="B31" s="102"/>
      <c r="C31" s="30" t="s">
        <v>196</v>
      </c>
      <c r="D31" s="87" t="s">
        <v>197</v>
      </c>
      <c r="E31" s="66">
        <f t="shared" ref="E31:N31" si="0">E28-E29-E30</f>
        <v>0</v>
      </c>
      <c r="F31" s="66">
        <f t="shared" si="0"/>
        <v>0</v>
      </c>
      <c r="G31" s="66">
        <f t="shared" si="0"/>
        <v>0</v>
      </c>
      <c r="H31" s="66">
        <f t="shared" si="0"/>
        <v>0</v>
      </c>
      <c r="I31" s="66">
        <f t="shared" si="0"/>
        <v>0</v>
      </c>
      <c r="J31" s="66">
        <f t="shared" si="0"/>
        <v>0</v>
      </c>
      <c r="K31" s="66">
        <f t="shared" si="0"/>
        <v>0</v>
      </c>
      <c r="L31" s="66">
        <f t="shared" si="0"/>
        <v>0</v>
      </c>
      <c r="M31" s="66">
        <f t="shared" si="0"/>
        <v>0</v>
      </c>
      <c r="N31" s="66">
        <f t="shared" si="0"/>
        <v>0</v>
      </c>
      <c r="O31" s="7"/>
    </row>
    <row r="32" spans="1:15" ht="18" customHeight="1">
      <c r="A32" s="102"/>
      <c r="B32" s="102"/>
      <c r="C32" s="55" t="s">
        <v>198</v>
      </c>
      <c r="D32" s="87" t="s">
        <v>199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</row>
    <row r="33" spans="1:14" ht="18" customHeight="1">
      <c r="A33" s="102"/>
      <c r="B33" s="102"/>
      <c r="C33" s="55" t="s">
        <v>200</v>
      </c>
      <c r="D33" s="87" t="s">
        <v>201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</row>
    <row r="34" spans="1:14" ht="18" customHeight="1">
      <c r="A34" s="102"/>
      <c r="B34" s="102"/>
      <c r="C34" s="30" t="s">
        <v>202</v>
      </c>
      <c r="D34" s="87" t="s">
        <v>203</v>
      </c>
      <c r="E34" s="66">
        <f t="shared" ref="E34:N34" si="1">E31+E32-E33</f>
        <v>0</v>
      </c>
      <c r="F34" s="66">
        <f t="shared" si="1"/>
        <v>0</v>
      </c>
      <c r="G34" s="66">
        <f t="shared" si="1"/>
        <v>0</v>
      </c>
      <c r="H34" s="66">
        <f t="shared" si="1"/>
        <v>0</v>
      </c>
      <c r="I34" s="66">
        <f t="shared" si="1"/>
        <v>0</v>
      </c>
      <c r="J34" s="66">
        <f t="shared" si="1"/>
        <v>0</v>
      </c>
      <c r="K34" s="66">
        <f t="shared" si="1"/>
        <v>0</v>
      </c>
      <c r="L34" s="66">
        <f t="shared" si="1"/>
        <v>0</v>
      </c>
      <c r="M34" s="66">
        <f t="shared" si="1"/>
        <v>0</v>
      </c>
      <c r="N34" s="66">
        <f t="shared" si="1"/>
        <v>0</v>
      </c>
    </row>
    <row r="35" spans="1:14" ht="18" customHeight="1">
      <c r="A35" s="102"/>
      <c r="B35" s="102" t="s">
        <v>204</v>
      </c>
      <c r="C35" s="55" t="s">
        <v>205</v>
      </c>
      <c r="D35" s="87" t="s">
        <v>206</v>
      </c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6" spans="1:14" ht="18" customHeight="1">
      <c r="A36" s="102"/>
      <c r="B36" s="102"/>
      <c r="C36" s="55" t="s">
        <v>207</v>
      </c>
      <c r="D36" s="87" t="s">
        <v>208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</row>
    <row r="37" spans="1:14" ht="18" customHeight="1">
      <c r="A37" s="102"/>
      <c r="B37" s="102"/>
      <c r="C37" s="55" t="s">
        <v>209</v>
      </c>
      <c r="D37" s="87" t="s">
        <v>210</v>
      </c>
      <c r="E37" s="66">
        <f t="shared" ref="E37:N37" si="2">E34+E35-E36</f>
        <v>0</v>
      </c>
      <c r="F37" s="66">
        <f t="shared" si="2"/>
        <v>0</v>
      </c>
      <c r="G37" s="66">
        <f t="shared" si="2"/>
        <v>0</v>
      </c>
      <c r="H37" s="66">
        <f t="shared" si="2"/>
        <v>0</v>
      </c>
      <c r="I37" s="66">
        <f t="shared" si="2"/>
        <v>0</v>
      </c>
      <c r="J37" s="66">
        <f t="shared" si="2"/>
        <v>0</v>
      </c>
      <c r="K37" s="66">
        <f t="shared" si="2"/>
        <v>0</v>
      </c>
      <c r="L37" s="66">
        <f t="shared" si="2"/>
        <v>0</v>
      </c>
      <c r="M37" s="66">
        <f t="shared" si="2"/>
        <v>0</v>
      </c>
      <c r="N37" s="66">
        <f t="shared" si="2"/>
        <v>0</v>
      </c>
    </row>
    <row r="38" spans="1:14" ht="18" customHeight="1">
      <c r="A38" s="102"/>
      <c r="B38" s="102"/>
      <c r="C38" s="55" t="s">
        <v>211</v>
      </c>
      <c r="D38" s="87" t="s">
        <v>212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14" ht="18" customHeight="1">
      <c r="A39" s="102"/>
      <c r="B39" s="102"/>
      <c r="C39" s="55" t="s">
        <v>213</v>
      </c>
      <c r="D39" s="87" t="s">
        <v>214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</row>
    <row r="40" spans="1:14" ht="18" customHeight="1">
      <c r="A40" s="102"/>
      <c r="B40" s="102"/>
      <c r="C40" s="55" t="s">
        <v>215</v>
      </c>
      <c r="D40" s="87" t="s">
        <v>216</v>
      </c>
      <c r="E40" s="66"/>
      <c r="F40" s="66"/>
      <c r="G40" s="66"/>
      <c r="H40" s="66"/>
      <c r="I40" s="66"/>
      <c r="J40" s="66"/>
      <c r="K40" s="66"/>
      <c r="L40" s="66"/>
      <c r="M40" s="66"/>
      <c r="N40" s="66"/>
    </row>
    <row r="41" spans="1:14" ht="18" customHeight="1">
      <c r="A41" s="102"/>
      <c r="B41" s="102"/>
      <c r="C41" s="30" t="s">
        <v>217</v>
      </c>
      <c r="D41" s="87" t="s">
        <v>218</v>
      </c>
      <c r="E41" s="66">
        <f t="shared" ref="E41:N41" si="3">E34+E35-E36-E40</f>
        <v>0</v>
      </c>
      <c r="F41" s="66">
        <f t="shared" si="3"/>
        <v>0</v>
      </c>
      <c r="G41" s="66">
        <f t="shared" si="3"/>
        <v>0</v>
      </c>
      <c r="H41" s="66">
        <f t="shared" si="3"/>
        <v>0</v>
      </c>
      <c r="I41" s="66">
        <f t="shared" si="3"/>
        <v>0</v>
      </c>
      <c r="J41" s="66">
        <f t="shared" si="3"/>
        <v>0</v>
      </c>
      <c r="K41" s="66">
        <f t="shared" si="3"/>
        <v>0</v>
      </c>
      <c r="L41" s="66">
        <f t="shared" si="3"/>
        <v>0</v>
      </c>
      <c r="M41" s="66">
        <f t="shared" si="3"/>
        <v>0</v>
      </c>
      <c r="N41" s="66">
        <f t="shared" si="3"/>
        <v>0</v>
      </c>
    </row>
    <row r="42" spans="1:14" ht="18" customHeight="1">
      <c r="A42" s="102"/>
      <c r="B42" s="102"/>
      <c r="C42" s="117" t="s">
        <v>219</v>
      </c>
      <c r="D42" s="117"/>
      <c r="E42" s="66">
        <f t="shared" ref="E42:N42" si="4">E37+E38-E39-E40</f>
        <v>0</v>
      </c>
      <c r="F42" s="66">
        <f t="shared" si="4"/>
        <v>0</v>
      </c>
      <c r="G42" s="66">
        <f t="shared" si="4"/>
        <v>0</v>
      </c>
      <c r="H42" s="66">
        <f t="shared" si="4"/>
        <v>0</v>
      </c>
      <c r="I42" s="66">
        <f t="shared" si="4"/>
        <v>0</v>
      </c>
      <c r="J42" s="66">
        <f t="shared" si="4"/>
        <v>0</v>
      </c>
      <c r="K42" s="66">
        <f t="shared" si="4"/>
        <v>0</v>
      </c>
      <c r="L42" s="66">
        <f t="shared" si="4"/>
        <v>0</v>
      </c>
      <c r="M42" s="66">
        <f t="shared" si="4"/>
        <v>0</v>
      </c>
      <c r="N42" s="66">
        <f t="shared" si="4"/>
        <v>0</v>
      </c>
    </row>
    <row r="43" spans="1:14" ht="18" customHeight="1">
      <c r="A43" s="102"/>
      <c r="B43" s="102"/>
      <c r="C43" s="55" t="s">
        <v>220</v>
      </c>
      <c r="D43" s="87" t="s">
        <v>221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1:14" ht="18" customHeight="1">
      <c r="A44" s="102"/>
      <c r="B44" s="102"/>
      <c r="C44" s="30" t="s">
        <v>222</v>
      </c>
      <c r="D44" s="65" t="s">
        <v>223</v>
      </c>
      <c r="E44" s="66">
        <f t="shared" ref="E44:N44" si="5">E41+E43</f>
        <v>0</v>
      </c>
      <c r="F44" s="66">
        <f t="shared" si="5"/>
        <v>0</v>
      </c>
      <c r="G44" s="66">
        <f t="shared" si="5"/>
        <v>0</v>
      </c>
      <c r="H44" s="66">
        <f t="shared" si="5"/>
        <v>0</v>
      </c>
      <c r="I44" s="66">
        <f t="shared" si="5"/>
        <v>0</v>
      </c>
      <c r="J44" s="66">
        <f t="shared" si="5"/>
        <v>0</v>
      </c>
      <c r="K44" s="66">
        <f t="shared" si="5"/>
        <v>0</v>
      </c>
      <c r="L44" s="66">
        <f t="shared" si="5"/>
        <v>0</v>
      </c>
      <c r="M44" s="66">
        <f t="shared" si="5"/>
        <v>0</v>
      </c>
      <c r="N44" s="66">
        <f t="shared" si="5"/>
        <v>0</v>
      </c>
    </row>
    <row r="45" spans="1:14" ht="14.15" customHeight="1">
      <c r="A45" s="11" t="s">
        <v>224</v>
      </c>
    </row>
    <row r="46" spans="1:14" ht="14.15" customHeight="1">
      <c r="A46" s="11" t="s">
        <v>225</v>
      </c>
    </row>
    <row r="47" spans="1:14">
      <c r="A47" s="49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55" orientation="portrait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久林　光輝</cp:lastModifiedBy>
  <cp:lastPrinted>2025-09-09T01:13:41Z</cp:lastPrinted>
  <dcterms:created xsi:type="dcterms:W3CDTF">1999-07-06T05:17:05Z</dcterms:created>
  <dcterms:modified xsi:type="dcterms:W3CDTF">2025-09-09T06:14:42Z</dcterms:modified>
</cp:coreProperties>
</file>